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135"/>
  </bookViews>
  <sheets>
    <sheet name="Ag5-Anx5" sheetId="1" r:id="rId1"/>
    <sheet name="Ag5-Anx5A" sheetId="2" r:id="rId2"/>
    <sheet name="Ag5.2&amp;5.3-Anx5B" sheetId="49" r:id="rId3"/>
    <sheet name="Ag5.4.1-Anx5C" sheetId="48" r:id="rId4"/>
    <sheet name="Ag5.4.2-Anx5D" sheetId="46" r:id="rId5"/>
    <sheet name="Ag5.4.2-Anx5E" sheetId="47" r:id="rId6"/>
    <sheet name="Ag6.1-Anx6" sheetId="14" r:id="rId7"/>
    <sheet name="Ag6.2-Anx6B1" sheetId="15" r:id="rId8"/>
    <sheet name="Ag6.2-Anx6B2" sheetId="16" r:id="rId9"/>
    <sheet name="Ag6.2-Anx6B3" sheetId="17" r:id="rId10"/>
    <sheet name="Ag 10.2-Anx 10A" sheetId="3" r:id="rId11"/>
    <sheet name="Ag 10.3-Anx 10A1" sheetId="4" r:id="rId12"/>
    <sheet name="Ag 11.1-Anx 11" sheetId="18" r:id="rId13"/>
    <sheet name="Ag 11.1-Anx 11A" sheetId="19" r:id="rId14"/>
    <sheet name="Ag 11.1-Anx 11B" sheetId="20" r:id="rId15"/>
    <sheet name="Ag 11.1-Anx 11C" sheetId="21" r:id="rId16"/>
    <sheet name="Ag 11.1-Anx 11D" sheetId="22" r:id="rId17"/>
    <sheet name="Ag 11.2-Anx 11E" sheetId="5" r:id="rId18"/>
    <sheet name="Ag 11.2-Anx 11E1" sheetId="6" r:id="rId19"/>
    <sheet name="Ag 11.2-Anx 11F" sheetId="7" r:id="rId20"/>
    <sheet name="Ag 12.1-Anx 12" sheetId="23" r:id="rId21"/>
    <sheet name="Ag 12.2-Anx 12A" sheetId="24" r:id="rId22"/>
    <sheet name="Ag 12.3-Anx 12B" sheetId="25" r:id="rId23"/>
    <sheet name="Ag 12.3-Anx 12C" sheetId="26" r:id="rId24"/>
    <sheet name="Ag 12.4-Anx 12D" sheetId="27" r:id="rId25"/>
    <sheet name="Ag 12.5-Anx 12E" sheetId="28" r:id="rId26"/>
    <sheet name="Ag 12.5-Anx 12F" sheetId="29" r:id="rId27"/>
    <sheet name="Ag 12.6-Anx 12G" sheetId="30" r:id="rId28"/>
    <sheet name="Ag 13.2-Anx 13J" sheetId="8" r:id="rId29"/>
    <sheet name="Ag 13.3-Anx 13K" sheetId="32" r:id="rId30"/>
    <sheet name="Ag 13.3-Anx 13L" sheetId="31" r:id="rId31"/>
    <sheet name="Ag 13.6A-Anx 13M" sheetId="33" r:id="rId32"/>
    <sheet name="Ag 13.6A-Anx 13N" sheetId="34" r:id="rId33"/>
    <sheet name="Ag 13.6B-Anx 13O" sheetId="35" r:id="rId34"/>
    <sheet name="Ag 13.7-Anx 13Q" sheetId="9" r:id="rId35"/>
    <sheet name="Ag 13.7-Anx 13R" sheetId="10" r:id="rId36"/>
    <sheet name="Ag 14.1-Anx 14" sheetId="36" r:id="rId37"/>
    <sheet name="Ag 14.1-Anx 14A" sheetId="37" r:id="rId38"/>
    <sheet name="Ag 14.1-Anx 14B" sheetId="38" r:id="rId39"/>
    <sheet name="Ag 14.1-Anx 14C" sheetId="39" r:id="rId40"/>
    <sheet name="Ag 15.1-Anx 15" sheetId="40" r:id="rId41"/>
    <sheet name="Ag 15.1-Anx 15A" sheetId="41" r:id="rId42"/>
    <sheet name="Ag 15.2-Anx 15B" sheetId="42" r:id="rId43"/>
    <sheet name="Ag 15.3-Anx 15C" sheetId="43" r:id="rId44"/>
    <sheet name="Ag 15.4-Anx 15D" sheetId="44" r:id="rId45"/>
    <sheet name="Ag 23.1-Anx 23" sheetId="11" r:id="rId46"/>
    <sheet name="Ag 23.2-Anx 23C" sheetId="12" r:id="rId47"/>
    <sheet name="Ag 23.2-Anx 23C1" sheetId="13" r:id="rId48"/>
    <sheet name="Ag 23.6-Anx 23F" sheetId="45" r:id="rId49"/>
  </sheets>
  <externalReferences>
    <externalReference r:id="rId50"/>
    <externalReference r:id="rId51"/>
    <externalReference r:id="rId52"/>
    <externalReference r:id="rId53"/>
    <externalReference r:id="rId54"/>
  </externalReferences>
  <calcPr calcId="152511"/>
</workbook>
</file>

<file path=xl/calcChain.xml><?xml version="1.0" encoding="utf-8"?>
<calcChain xmlns="http://schemas.openxmlformats.org/spreadsheetml/2006/main">
  <c r="L49" i="49" l="1"/>
  <c r="K49" i="49"/>
  <c r="J49" i="49"/>
  <c r="I49" i="49"/>
  <c r="H49" i="49"/>
  <c r="F49" i="49"/>
  <c r="E49" i="49"/>
  <c r="D49" i="49"/>
  <c r="C49" i="49"/>
  <c r="B49" i="49"/>
  <c r="L48" i="49"/>
  <c r="G48" i="49"/>
  <c r="L47" i="49"/>
  <c r="G47" i="49"/>
  <c r="L46" i="49"/>
  <c r="G46" i="49"/>
  <c r="L45" i="49"/>
  <c r="G45" i="49"/>
  <c r="L44" i="49"/>
  <c r="G44" i="49"/>
  <c r="L43" i="49"/>
  <c r="G43" i="49"/>
  <c r="L42" i="49"/>
  <c r="G42" i="49"/>
  <c r="L41" i="49"/>
  <c r="G41" i="49"/>
  <c r="L40" i="49"/>
  <c r="G40" i="49"/>
  <c r="L39" i="49"/>
  <c r="G39" i="49"/>
  <c r="L38" i="49"/>
  <c r="G38" i="49"/>
  <c r="L37" i="49"/>
  <c r="G37" i="49"/>
  <c r="L36" i="49"/>
  <c r="G36" i="49"/>
  <c r="L35" i="49"/>
  <c r="G35" i="49"/>
  <c r="L34" i="49"/>
  <c r="G34" i="49"/>
  <c r="L33" i="49"/>
  <c r="G33" i="49"/>
  <c r="L32" i="49"/>
  <c r="G32" i="49"/>
  <c r="L31" i="49"/>
  <c r="G31" i="49"/>
  <c r="L30" i="49"/>
  <c r="G30" i="49"/>
  <c r="L29" i="49"/>
  <c r="G29" i="49"/>
  <c r="L28" i="49"/>
  <c r="G28" i="49"/>
  <c r="G49" i="49" s="1"/>
  <c r="K26" i="49"/>
  <c r="J26" i="49"/>
  <c r="I26" i="49"/>
  <c r="I50" i="49" s="1"/>
  <c r="H26" i="49"/>
  <c r="F26" i="49"/>
  <c r="E26" i="49"/>
  <c r="E50" i="49" s="1"/>
  <c r="D26" i="49"/>
  <c r="C26" i="49"/>
  <c r="B26" i="49"/>
  <c r="L25" i="49"/>
  <c r="G25" i="49"/>
  <c r="L24" i="49"/>
  <c r="L26" i="49" s="1"/>
  <c r="L50" i="49" s="1"/>
  <c r="G24" i="49"/>
  <c r="G26" i="49" s="1"/>
  <c r="K22" i="49"/>
  <c r="K50" i="49" s="1"/>
  <c r="J22" i="49"/>
  <c r="J50" i="49" s="1"/>
  <c r="I22" i="49"/>
  <c r="H22" i="49"/>
  <c r="H50" i="49" s="1"/>
  <c r="G22" i="49"/>
  <c r="F22" i="49"/>
  <c r="F50" i="49" s="1"/>
  <c r="E22" i="49"/>
  <c r="D22" i="49"/>
  <c r="D50" i="49" s="1"/>
  <c r="C22" i="49"/>
  <c r="C50" i="49" s="1"/>
  <c r="B22" i="49"/>
  <c r="B50" i="49" s="1"/>
  <c r="L21" i="49"/>
  <c r="G21" i="49"/>
  <c r="L20" i="49"/>
  <c r="G20" i="49"/>
  <c r="L19" i="49"/>
  <c r="G19" i="49"/>
  <c r="L18" i="49"/>
  <c r="G18" i="49"/>
  <c r="L17" i="49"/>
  <c r="G17" i="49"/>
  <c r="L16" i="49"/>
  <c r="G16" i="49"/>
  <c r="L15" i="49"/>
  <c r="G15" i="49"/>
  <c r="L14" i="49"/>
  <c r="G14" i="49"/>
  <c r="L13" i="49"/>
  <c r="G13" i="49"/>
  <c r="L12" i="49"/>
  <c r="G12" i="49"/>
  <c r="L11" i="49"/>
  <c r="G11" i="49"/>
  <c r="L10" i="49"/>
  <c r="G10" i="49"/>
  <c r="L9" i="49"/>
  <c r="G9" i="49"/>
  <c r="L8" i="49"/>
  <c r="G8" i="49"/>
  <c r="L7" i="49"/>
  <c r="G7" i="49"/>
  <c r="L6" i="49"/>
  <c r="G6" i="49"/>
  <c r="G50" i="49" l="1"/>
  <c r="E29" i="48"/>
  <c r="D29" i="48"/>
  <c r="C29" i="48"/>
  <c r="E10" i="48"/>
  <c r="D10" i="48"/>
  <c r="C10" i="48"/>
  <c r="F17" i="47"/>
  <c r="E17" i="47"/>
  <c r="D17" i="47"/>
  <c r="C17" i="47"/>
  <c r="B17" i="47"/>
  <c r="J13" i="47"/>
  <c r="J18" i="47" s="1"/>
  <c r="I13" i="47"/>
  <c r="I18" i="47" s="1"/>
  <c r="H13" i="47"/>
  <c r="H18" i="47" s="1"/>
  <c r="G13" i="47"/>
  <c r="G18" i="47" s="1"/>
  <c r="F13" i="47"/>
  <c r="F18" i="47" s="1"/>
  <c r="E13" i="47"/>
  <c r="E18" i="47" s="1"/>
  <c r="D13" i="47"/>
  <c r="D18" i="47" s="1"/>
  <c r="C13" i="47"/>
  <c r="C18" i="47" s="1"/>
  <c r="B13" i="47"/>
  <c r="B18" i="47" s="1"/>
  <c r="L12" i="47"/>
  <c r="K12" i="47"/>
  <c r="L11" i="47"/>
  <c r="L13" i="47" s="1"/>
  <c r="L18" i="47" s="1"/>
  <c r="K11" i="47"/>
  <c r="K13" i="47" s="1"/>
  <c r="K18" i="47" s="1"/>
  <c r="K14" i="46" l="1"/>
  <c r="J14" i="46"/>
  <c r="I14" i="46"/>
  <c r="H14" i="46"/>
  <c r="G14" i="46"/>
  <c r="F14" i="46"/>
  <c r="E14" i="46"/>
  <c r="D14" i="46"/>
  <c r="C14" i="46"/>
  <c r="B14" i="46"/>
  <c r="K68" i="44" l="1"/>
  <c r="J68" i="44"/>
  <c r="I68" i="44"/>
  <c r="H68" i="44"/>
  <c r="G68" i="44"/>
  <c r="F68" i="44"/>
  <c r="E68" i="44"/>
  <c r="D68" i="44"/>
  <c r="C68" i="44"/>
  <c r="K64" i="44"/>
  <c r="J64" i="44"/>
  <c r="I64" i="44"/>
  <c r="H64" i="44"/>
  <c r="G64" i="44"/>
  <c r="F64" i="44"/>
  <c r="E64" i="44"/>
  <c r="D64" i="44"/>
  <c r="C64" i="44"/>
  <c r="K58" i="44"/>
  <c r="J58" i="44"/>
  <c r="I58" i="44"/>
  <c r="H58" i="44"/>
  <c r="G58" i="44"/>
  <c r="F58" i="44"/>
  <c r="E58" i="44"/>
  <c r="D58" i="44"/>
  <c r="C58" i="44"/>
  <c r="K56" i="44"/>
  <c r="J56" i="44"/>
  <c r="I56" i="44"/>
  <c r="H56" i="44"/>
  <c r="G56" i="44"/>
  <c r="F56" i="44"/>
  <c r="E56" i="44"/>
  <c r="D56" i="44"/>
  <c r="C56" i="44"/>
  <c r="K49" i="44"/>
  <c r="J49" i="44"/>
  <c r="I49" i="44"/>
  <c r="H49" i="44"/>
  <c r="G49" i="44"/>
  <c r="F49" i="44"/>
  <c r="E49" i="44"/>
  <c r="D49" i="44"/>
  <c r="C49" i="44"/>
  <c r="K45" i="44"/>
  <c r="J45" i="44"/>
  <c r="I45" i="44"/>
  <c r="H45" i="44"/>
  <c r="H69" i="44" s="1"/>
  <c r="G45" i="44"/>
  <c r="F45" i="44"/>
  <c r="E45" i="44"/>
  <c r="D45" i="44"/>
  <c r="D69" i="44" s="1"/>
  <c r="C45" i="44"/>
  <c r="K22" i="44"/>
  <c r="J22" i="44"/>
  <c r="I22" i="44"/>
  <c r="I51" i="44" s="1"/>
  <c r="H22" i="44"/>
  <c r="G22" i="44"/>
  <c r="F22" i="44"/>
  <c r="E22" i="44"/>
  <c r="E51" i="44" s="1"/>
  <c r="D22" i="44"/>
  <c r="C22" i="44"/>
  <c r="K12" i="44"/>
  <c r="K69" i="44" s="1"/>
  <c r="J12" i="44"/>
  <c r="J50" i="44" s="1"/>
  <c r="I12" i="44"/>
  <c r="I50" i="44" s="1"/>
  <c r="H12" i="44"/>
  <c r="H51" i="44" s="1"/>
  <c r="G12" i="44"/>
  <c r="G69" i="44" s="1"/>
  <c r="F12" i="44"/>
  <c r="F69" i="44" s="1"/>
  <c r="E12" i="44"/>
  <c r="E50" i="44" s="1"/>
  <c r="D12" i="44"/>
  <c r="D51" i="44" s="1"/>
  <c r="C12" i="44"/>
  <c r="C69" i="44" s="1"/>
  <c r="F50" i="44" l="1"/>
  <c r="C50" i="44"/>
  <c r="G50" i="44"/>
  <c r="K50" i="44"/>
  <c r="F51" i="44"/>
  <c r="J51" i="44"/>
  <c r="E69" i="44"/>
  <c r="I69" i="44"/>
  <c r="D50" i="44"/>
  <c r="H50" i="44"/>
  <c r="C51" i="44"/>
  <c r="G51" i="44"/>
  <c r="K51" i="44"/>
  <c r="J69" i="44"/>
  <c r="N79" i="43" l="1"/>
  <c r="N78" i="43"/>
  <c r="N77" i="43"/>
  <c r="N76" i="43"/>
  <c r="N75" i="43"/>
  <c r="N74" i="43"/>
  <c r="N73" i="43"/>
  <c r="N72" i="43"/>
  <c r="N71" i="43"/>
  <c r="N70" i="43"/>
  <c r="N69" i="43"/>
  <c r="N67" i="43"/>
  <c r="M67" i="43"/>
  <c r="L67" i="43"/>
  <c r="K67" i="43"/>
  <c r="H67" i="43"/>
  <c r="G67" i="43"/>
  <c r="F67" i="43"/>
  <c r="J67" i="43" s="1"/>
  <c r="E67" i="43"/>
  <c r="D67" i="43"/>
  <c r="C67" i="43"/>
  <c r="I67" i="43" s="1"/>
  <c r="N66" i="43"/>
  <c r="J66" i="43"/>
  <c r="I66" i="43"/>
  <c r="N65" i="43"/>
  <c r="J65" i="43"/>
  <c r="I65" i="43"/>
  <c r="M63" i="43"/>
  <c r="L63" i="43"/>
  <c r="K63" i="43"/>
  <c r="N63" i="43" s="1"/>
  <c r="H63" i="43"/>
  <c r="G63" i="43"/>
  <c r="F63" i="43"/>
  <c r="E63" i="43"/>
  <c r="D63" i="43"/>
  <c r="C63" i="43"/>
  <c r="N62" i="43"/>
  <c r="J62" i="43"/>
  <c r="I62" i="43"/>
  <c r="N61" i="43"/>
  <c r="J61" i="43"/>
  <c r="I61" i="43"/>
  <c r="N60" i="43"/>
  <c r="J60" i="43"/>
  <c r="I60" i="43"/>
  <c r="N59" i="43"/>
  <c r="J59" i="43"/>
  <c r="J63" i="43" s="1"/>
  <c r="I59" i="43"/>
  <c r="I63" i="43" s="1"/>
  <c r="M57" i="43"/>
  <c r="L57" i="43"/>
  <c r="K57" i="43"/>
  <c r="N57" i="43" s="1"/>
  <c r="H57" i="43"/>
  <c r="G57" i="43"/>
  <c r="F57" i="43"/>
  <c r="E57" i="43"/>
  <c r="D57" i="43"/>
  <c r="C57" i="43"/>
  <c r="N56" i="43"/>
  <c r="J56" i="43"/>
  <c r="J57" i="43" s="1"/>
  <c r="I56" i="43"/>
  <c r="I57" i="43" s="1"/>
  <c r="M55" i="43"/>
  <c r="L55" i="43"/>
  <c r="K55" i="43"/>
  <c r="N55" i="43" s="1"/>
  <c r="H55" i="43"/>
  <c r="G55" i="43"/>
  <c r="F55" i="43"/>
  <c r="E55" i="43"/>
  <c r="D55" i="43"/>
  <c r="C55" i="43"/>
  <c r="N54" i="43"/>
  <c r="J54" i="43"/>
  <c r="I54" i="43"/>
  <c r="N53" i="43"/>
  <c r="J53" i="43"/>
  <c r="I53" i="43"/>
  <c r="N52" i="43"/>
  <c r="J52" i="43"/>
  <c r="J55" i="43" s="1"/>
  <c r="I52" i="43"/>
  <c r="I55" i="43" s="1"/>
  <c r="M49" i="43"/>
  <c r="L49" i="43"/>
  <c r="L50" i="43" s="1"/>
  <c r="L68" i="43" s="1"/>
  <c r="K49" i="43"/>
  <c r="N49" i="43" s="1"/>
  <c r="H49" i="43"/>
  <c r="H50" i="43" s="1"/>
  <c r="H68" i="43" s="1"/>
  <c r="G49" i="43"/>
  <c r="F49" i="43"/>
  <c r="E49" i="43"/>
  <c r="D49" i="43"/>
  <c r="D50" i="43" s="1"/>
  <c r="D68" i="43" s="1"/>
  <c r="C49" i="43"/>
  <c r="N48" i="43"/>
  <c r="J48" i="43"/>
  <c r="I48" i="43"/>
  <c r="N47" i="43"/>
  <c r="J47" i="43"/>
  <c r="J49" i="43" s="1"/>
  <c r="I47" i="43"/>
  <c r="I49" i="43" s="1"/>
  <c r="N45" i="43"/>
  <c r="M45" i="43"/>
  <c r="L45" i="43"/>
  <c r="K45" i="43"/>
  <c r="H45" i="43"/>
  <c r="G45" i="43"/>
  <c r="F45" i="43"/>
  <c r="E45" i="43"/>
  <c r="D45" i="43"/>
  <c r="C45" i="43"/>
  <c r="N44" i="43"/>
  <c r="J44" i="43"/>
  <c r="I44" i="43"/>
  <c r="N43" i="43"/>
  <c r="J43" i="43"/>
  <c r="I43" i="43"/>
  <c r="N42" i="43"/>
  <c r="J42" i="43"/>
  <c r="I42" i="43"/>
  <c r="N41" i="43"/>
  <c r="J41" i="43"/>
  <c r="I41" i="43"/>
  <c r="N40" i="43"/>
  <c r="J40" i="43"/>
  <c r="I40" i="43"/>
  <c r="N39" i="43"/>
  <c r="J39" i="43"/>
  <c r="I39" i="43"/>
  <c r="N38" i="43"/>
  <c r="J38" i="43"/>
  <c r="I38" i="43"/>
  <c r="N37" i="43"/>
  <c r="J37" i="43"/>
  <c r="I37" i="43"/>
  <c r="N36" i="43"/>
  <c r="J36" i="43"/>
  <c r="I36" i="43"/>
  <c r="N35" i="43"/>
  <c r="J35" i="43"/>
  <c r="I35" i="43"/>
  <c r="N34" i="43"/>
  <c r="J34" i="43"/>
  <c r="I34" i="43"/>
  <c r="N33" i="43"/>
  <c r="J33" i="43"/>
  <c r="I33" i="43"/>
  <c r="N32" i="43"/>
  <c r="J32" i="43"/>
  <c r="I32" i="43"/>
  <c r="N31" i="43"/>
  <c r="J31" i="43"/>
  <c r="I31" i="43"/>
  <c r="N30" i="43"/>
  <c r="J30" i="43"/>
  <c r="I30" i="43"/>
  <c r="N29" i="43"/>
  <c r="J29" i="43"/>
  <c r="I29" i="43"/>
  <c r="N28" i="43"/>
  <c r="J28" i="43"/>
  <c r="I28" i="43"/>
  <c r="N27" i="43"/>
  <c r="J27" i="43"/>
  <c r="J45" i="43" s="1"/>
  <c r="I27" i="43"/>
  <c r="N26" i="43"/>
  <c r="J26" i="43"/>
  <c r="I26" i="43"/>
  <c r="N25" i="43"/>
  <c r="J25" i="43"/>
  <c r="I25" i="43"/>
  <c r="N24" i="43"/>
  <c r="J24" i="43"/>
  <c r="I24" i="43"/>
  <c r="I45" i="43" s="1"/>
  <c r="M22" i="43"/>
  <c r="L22" i="43"/>
  <c r="K22" i="43"/>
  <c r="N22" i="43" s="1"/>
  <c r="H22" i="43"/>
  <c r="G22" i="43"/>
  <c r="F22" i="43"/>
  <c r="E22" i="43"/>
  <c r="D22" i="43"/>
  <c r="C22" i="43"/>
  <c r="N21" i="43"/>
  <c r="J21" i="43"/>
  <c r="I21" i="43"/>
  <c r="N20" i="43"/>
  <c r="J20" i="43"/>
  <c r="I20" i="43"/>
  <c r="N19" i="43"/>
  <c r="J19" i="43"/>
  <c r="I19" i="43"/>
  <c r="N18" i="43"/>
  <c r="J18" i="43"/>
  <c r="I18" i="43"/>
  <c r="N17" i="43"/>
  <c r="J17" i="43"/>
  <c r="I17" i="43"/>
  <c r="N16" i="43"/>
  <c r="J16" i="43"/>
  <c r="I16" i="43"/>
  <c r="I22" i="43" s="1"/>
  <c r="N15" i="43"/>
  <c r="J15" i="43"/>
  <c r="I15" i="43"/>
  <c r="N14" i="43"/>
  <c r="J14" i="43"/>
  <c r="J22" i="43" s="1"/>
  <c r="I14" i="43"/>
  <c r="M12" i="43"/>
  <c r="M50" i="43" s="1"/>
  <c r="M68" i="43" s="1"/>
  <c r="L12" i="43"/>
  <c r="K12" i="43"/>
  <c r="K50" i="43" s="1"/>
  <c r="H12" i="43"/>
  <c r="G12" i="43"/>
  <c r="G50" i="43" s="1"/>
  <c r="G68" i="43" s="1"/>
  <c r="F12" i="43"/>
  <c r="F50" i="43" s="1"/>
  <c r="F68" i="43" s="1"/>
  <c r="E12" i="43"/>
  <c r="E50" i="43" s="1"/>
  <c r="E68" i="43" s="1"/>
  <c r="D12" i="43"/>
  <c r="C12" i="43"/>
  <c r="C50" i="43" s="1"/>
  <c r="C68" i="43" s="1"/>
  <c r="N11" i="43"/>
  <c r="J11" i="43"/>
  <c r="I11" i="43"/>
  <c r="N10" i="43"/>
  <c r="J10" i="43"/>
  <c r="I10" i="43"/>
  <c r="I12" i="43" s="1"/>
  <c r="I50" i="43" s="1"/>
  <c r="N9" i="43"/>
  <c r="J9" i="43"/>
  <c r="I9" i="43"/>
  <c r="N8" i="43"/>
  <c r="J8" i="43"/>
  <c r="J12" i="43" s="1"/>
  <c r="I8" i="43"/>
  <c r="J50" i="43" l="1"/>
  <c r="J68" i="43" s="1"/>
  <c r="I68" i="43"/>
  <c r="N50" i="43"/>
  <c r="K68" i="43"/>
  <c r="N68" i="43" s="1"/>
  <c r="N12" i="43"/>
  <c r="N67" i="42" l="1"/>
  <c r="M67" i="42"/>
  <c r="L67" i="42"/>
  <c r="K67" i="42"/>
  <c r="J67" i="42"/>
  <c r="I67" i="42"/>
  <c r="H67" i="42"/>
  <c r="G67" i="42"/>
  <c r="F67" i="42"/>
  <c r="E67" i="42"/>
  <c r="D67" i="42"/>
  <c r="C67" i="42"/>
  <c r="N66" i="42"/>
  <c r="M66" i="42"/>
  <c r="L66" i="42"/>
  <c r="N65" i="42"/>
  <c r="M65" i="42"/>
  <c r="L65" i="42"/>
  <c r="K65" i="42"/>
  <c r="J65" i="42"/>
  <c r="I65" i="42"/>
  <c r="H65" i="42"/>
  <c r="G65" i="42"/>
  <c r="F65" i="42"/>
  <c r="E65" i="42"/>
  <c r="D65" i="42"/>
  <c r="C65" i="42"/>
  <c r="B65" i="42"/>
  <c r="N64" i="42"/>
  <c r="M64" i="42"/>
  <c r="L64" i="42"/>
  <c r="K64" i="42"/>
  <c r="J64" i="42"/>
  <c r="J66" i="42" s="1"/>
  <c r="I64" i="42"/>
  <c r="H64" i="42"/>
  <c r="H66" i="42" s="1"/>
  <c r="G64" i="42"/>
  <c r="F64" i="42"/>
  <c r="F66" i="42" s="1"/>
  <c r="E64" i="42"/>
  <c r="D64" i="42"/>
  <c r="D66" i="42" s="1"/>
  <c r="C64" i="42"/>
  <c r="B64" i="42"/>
  <c r="N62" i="42"/>
  <c r="M62" i="42"/>
  <c r="L62" i="42"/>
  <c r="N61" i="42"/>
  <c r="M61" i="42"/>
  <c r="L61" i="42"/>
  <c r="K61" i="42"/>
  <c r="J61" i="42"/>
  <c r="I61" i="42"/>
  <c r="H61" i="42"/>
  <c r="G61" i="42"/>
  <c r="F61" i="42"/>
  <c r="E61" i="42"/>
  <c r="D61" i="42"/>
  <c r="C61" i="42"/>
  <c r="B61" i="42"/>
  <c r="N60" i="42"/>
  <c r="M60" i="42"/>
  <c r="L60" i="42"/>
  <c r="K60" i="42"/>
  <c r="J60" i="42"/>
  <c r="I60" i="42"/>
  <c r="H60" i="42"/>
  <c r="G60" i="42"/>
  <c r="F60" i="42"/>
  <c r="E60" i="42"/>
  <c r="D60" i="42"/>
  <c r="C60" i="42"/>
  <c r="B60" i="42"/>
  <c r="N59" i="42"/>
  <c r="M59" i="42"/>
  <c r="L59" i="42"/>
  <c r="K59" i="42"/>
  <c r="J59" i="42"/>
  <c r="I59" i="42"/>
  <c r="H59" i="42"/>
  <c r="G59" i="42"/>
  <c r="F59" i="42"/>
  <c r="E59" i="42"/>
  <c r="D59" i="42"/>
  <c r="C59" i="42"/>
  <c r="B59" i="42"/>
  <c r="N58" i="42"/>
  <c r="M58" i="42"/>
  <c r="L58" i="42"/>
  <c r="K58" i="42"/>
  <c r="J58" i="42"/>
  <c r="J62" i="42" s="1"/>
  <c r="I58" i="42"/>
  <c r="H58" i="42"/>
  <c r="H62" i="42" s="1"/>
  <c r="G58" i="42"/>
  <c r="F58" i="42"/>
  <c r="F62" i="42" s="1"/>
  <c r="E58" i="42"/>
  <c r="D58" i="42"/>
  <c r="D62" i="42" s="1"/>
  <c r="C58" i="42"/>
  <c r="B58" i="42"/>
  <c r="N56" i="42"/>
  <c r="M56" i="42"/>
  <c r="L56" i="42"/>
  <c r="K56" i="42"/>
  <c r="J56" i="42"/>
  <c r="I56" i="42"/>
  <c r="H56" i="42"/>
  <c r="G56" i="42"/>
  <c r="F56" i="42"/>
  <c r="E56" i="42"/>
  <c r="D56" i="42"/>
  <c r="C56" i="42"/>
  <c r="N55" i="42"/>
  <c r="M55" i="42"/>
  <c r="L55" i="42"/>
  <c r="K55" i="42"/>
  <c r="J55" i="42"/>
  <c r="I55" i="42"/>
  <c r="H55" i="42"/>
  <c r="G55" i="42"/>
  <c r="F55" i="42"/>
  <c r="E55" i="42"/>
  <c r="D55" i="42"/>
  <c r="C55" i="42"/>
  <c r="B55" i="42"/>
  <c r="N54" i="42"/>
  <c r="M54" i="42"/>
  <c r="L54" i="42"/>
  <c r="K54" i="42"/>
  <c r="J54" i="42"/>
  <c r="I54" i="42"/>
  <c r="H54" i="42"/>
  <c r="G54" i="42"/>
  <c r="F54" i="42"/>
  <c r="E54" i="42"/>
  <c r="D54" i="42"/>
  <c r="C54" i="42"/>
  <c r="N53" i="42"/>
  <c r="M53" i="42"/>
  <c r="L53" i="42"/>
  <c r="K53" i="42"/>
  <c r="J53" i="42"/>
  <c r="I53" i="42"/>
  <c r="H53" i="42"/>
  <c r="G53" i="42"/>
  <c r="F53" i="42"/>
  <c r="E53" i="42"/>
  <c r="D53" i="42"/>
  <c r="C53" i="42"/>
  <c r="B53" i="42"/>
  <c r="N52" i="42"/>
  <c r="M52" i="42"/>
  <c r="L52" i="42"/>
  <c r="K52" i="42"/>
  <c r="J52" i="42"/>
  <c r="I52" i="42"/>
  <c r="H52" i="42"/>
  <c r="G52" i="42"/>
  <c r="F52" i="42"/>
  <c r="E52" i="42"/>
  <c r="D52" i="42"/>
  <c r="C52" i="42"/>
  <c r="B52" i="42"/>
  <c r="N51" i="42"/>
  <c r="M51" i="42"/>
  <c r="L51" i="42"/>
  <c r="K51" i="42"/>
  <c r="J51" i="42"/>
  <c r="I51" i="42"/>
  <c r="H51" i="42"/>
  <c r="G51" i="42"/>
  <c r="F51" i="42"/>
  <c r="E51" i="42"/>
  <c r="D51" i="42"/>
  <c r="C51" i="42"/>
  <c r="B51" i="42"/>
  <c r="N49" i="42"/>
  <c r="M49" i="42"/>
  <c r="L49" i="42"/>
  <c r="K49" i="42"/>
  <c r="J49" i="42"/>
  <c r="I49" i="42"/>
  <c r="H49" i="42"/>
  <c r="G49" i="42"/>
  <c r="F49" i="42"/>
  <c r="E49" i="42"/>
  <c r="D49" i="42"/>
  <c r="C49" i="42"/>
  <c r="N48" i="42"/>
  <c r="M48" i="42"/>
  <c r="L48" i="42"/>
  <c r="K48" i="42"/>
  <c r="J48" i="42"/>
  <c r="I48" i="42"/>
  <c r="H48" i="42"/>
  <c r="G48" i="42"/>
  <c r="F48" i="42"/>
  <c r="E48" i="42"/>
  <c r="D48" i="42"/>
  <c r="C48" i="42"/>
  <c r="N47" i="42"/>
  <c r="M47" i="42"/>
  <c r="L47" i="42"/>
  <c r="K47" i="42"/>
  <c r="J47" i="42"/>
  <c r="I47" i="42"/>
  <c r="H47" i="42"/>
  <c r="G47" i="42"/>
  <c r="F47" i="42"/>
  <c r="E47" i="42"/>
  <c r="D47" i="42"/>
  <c r="C47" i="42"/>
  <c r="N46" i="42"/>
  <c r="M46" i="42"/>
  <c r="L46" i="42"/>
  <c r="K46" i="42"/>
  <c r="J46" i="42"/>
  <c r="I46" i="42"/>
  <c r="H46" i="42"/>
  <c r="G46" i="42"/>
  <c r="F46" i="42"/>
  <c r="E46" i="42"/>
  <c r="D46" i="42"/>
  <c r="C46" i="42"/>
  <c r="B46" i="42"/>
  <c r="N45" i="42"/>
  <c r="M45" i="42"/>
  <c r="L45" i="42"/>
  <c r="K45" i="42"/>
  <c r="J45" i="42"/>
  <c r="I45" i="42"/>
  <c r="H45" i="42"/>
  <c r="G45" i="42"/>
  <c r="F45" i="42"/>
  <c r="E45" i="42"/>
  <c r="D45" i="42"/>
  <c r="C45" i="42"/>
  <c r="B45" i="42"/>
  <c r="N43" i="42"/>
  <c r="M43" i="42"/>
  <c r="L43" i="42"/>
  <c r="K43" i="42"/>
  <c r="J43" i="42"/>
  <c r="I43" i="42"/>
  <c r="H43" i="42"/>
  <c r="G43" i="42"/>
  <c r="F43" i="42"/>
  <c r="E43" i="42"/>
  <c r="D43" i="42"/>
  <c r="C43" i="42"/>
  <c r="N42" i="42"/>
  <c r="M42" i="42"/>
  <c r="L42" i="42"/>
  <c r="K42" i="42"/>
  <c r="J42" i="42"/>
  <c r="I42" i="42"/>
  <c r="H42" i="42"/>
  <c r="G42" i="42"/>
  <c r="F42" i="42"/>
  <c r="E42" i="42"/>
  <c r="D42" i="42"/>
  <c r="C42" i="42"/>
  <c r="B42" i="42"/>
  <c r="N41" i="42"/>
  <c r="M41" i="42"/>
  <c r="L41" i="42"/>
  <c r="K41" i="42"/>
  <c r="J41" i="42"/>
  <c r="I41" i="42"/>
  <c r="H41" i="42"/>
  <c r="G41" i="42"/>
  <c r="F41" i="42"/>
  <c r="E41" i="42"/>
  <c r="D41" i="42"/>
  <c r="C41" i="42"/>
  <c r="B41" i="42"/>
  <c r="N40" i="42"/>
  <c r="M40" i="42"/>
  <c r="L40" i="42"/>
  <c r="K40" i="42"/>
  <c r="J40" i="42"/>
  <c r="I40" i="42"/>
  <c r="H40" i="42"/>
  <c r="G40" i="42"/>
  <c r="F40" i="42"/>
  <c r="E40" i="42"/>
  <c r="D40" i="42"/>
  <c r="C40" i="42"/>
  <c r="B40" i="42"/>
  <c r="N39" i="42"/>
  <c r="M39" i="42"/>
  <c r="L39" i="42"/>
  <c r="K39" i="42"/>
  <c r="J39" i="42"/>
  <c r="I39" i="42"/>
  <c r="H39" i="42"/>
  <c r="G39" i="42"/>
  <c r="F39" i="42"/>
  <c r="E39" i="42"/>
  <c r="D39" i="42"/>
  <c r="C39" i="42"/>
  <c r="B39" i="42"/>
  <c r="N38" i="42"/>
  <c r="M38" i="42"/>
  <c r="L38" i="42"/>
  <c r="K38" i="42"/>
  <c r="J38" i="42"/>
  <c r="I38" i="42"/>
  <c r="H38" i="42"/>
  <c r="G38" i="42"/>
  <c r="F38" i="42"/>
  <c r="E38" i="42"/>
  <c r="D38" i="42"/>
  <c r="C38" i="42"/>
  <c r="B38" i="42"/>
  <c r="N37" i="42"/>
  <c r="M37" i="42"/>
  <c r="L37" i="42"/>
  <c r="K37" i="42"/>
  <c r="J37" i="42"/>
  <c r="I37" i="42"/>
  <c r="H37" i="42"/>
  <c r="G37" i="42"/>
  <c r="F37" i="42"/>
  <c r="E37" i="42"/>
  <c r="D37" i="42"/>
  <c r="C37" i="42"/>
  <c r="B37" i="42"/>
  <c r="N36" i="42"/>
  <c r="M36" i="42"/>
  <c r="L36" i="42"/>
  <c r="K36" i="42"/>
  <c r="J36" i="42"/>
  <c r="I36" i="42"/>
  <c r="H36" i="42"/>
  <c r="G36" i="42"/>
  <c r="F36" i="42"/>
  <c r="E36" i="42"/>
  <c r="D36" i="42"/>
  <c r="C36" i="42"/>
  <c r="B36" i="42"/>
  <c r="N35" i="42"/>
  <c r="M35" i="42"/>
  <c r="L35" i="42"/>
  <c r="K35" i="42"/>
  <c r="J35" i="42"/>
  <c r="I35" i="42"/>
  <c r="H35" i="42"/>
  <c r="G35" i="42"/>
  <c r="F35" i="42"/>
  <c r="E35" i="42"/>
  <c r="D35" i="42"/>
  <c r="C35" i="42"/>
  <c r="B35" i="42"/>
  <c r="N34" i="42"/>
  <c r="M34" i="42"/>
  <c r="L34" i="42"/>
  <c r="K34" i="42"/>
  <c r="J34" i="42"/>
  <c r="I34" i="42"/>
  <c r="H34" i="42"/>
  <c r="G34" i="42"/>
  <c r="F34" i="42"/>
  <c r="E34" i="42"/>
  <c r="D34" i="42"/>
  <c r="C34" i="42"/>
  <c r="B34" i="42"/>
  <c r="N33" i="42"/>
  <c r="M33" i="42"/>
  <c r="L33" i="42"/>
  <c r="K33" i="42"/>
  <c r="J33" i="42"/>
  <c r="I33" i="42"/>
  <c r="H33" i="42"/>
  <c r="G33" i="42"/>
  <c r="F33" i="42"/>
  <c r="E33" i="42"/>
  <c r="D33" i="42"/>
  <c r="C33" i="42"/>
  <c r="B33" i="42"/>
  <c r="N32" i="42"/>
  <c r="M32" i="42"/>
  <c r="L32" i="42"/>
  <c r="K32" i="42"/>
  <c r="J32" i="42"/>
  <c r="I32" i="42"/>
  <c r="H32" i="42"/>
  <c r="G32" i="42"/>
  <c r="F32" i="42"/>
  <c r="E32" i="42"/>
  <c r="D32" i="42"/>
  <c r="C32" i="42"/>
  <c r="B32" i="42"/>
  <c r="N31" i="42"/>
  <c r="M31" i="42"/>
  <c r="L31" i="42"/>
  <c r="K31" i="42"/>
  <c r="J31" i="42"/>
  <c r="I31" i="42"/>
  <c r="H31" i="42"/>
  <c r="G31" i="42"/>
  <c r="F31" i="42"/>
  <c r="E31" i="42"/>
  <c r="D31" i="42"/>
  <c r="C31" i="42"/>
  <c r="B31" i="42"/>
  <c r="N30" i="42"/>
  <c r="M30" i="42"/>
  <c r="L30" i="42"/>
  <c r="K30" i="42"/>
  <c r="J30" i="42"/>
  <c r="I30" i="42"/>
  <c r="H30" i="42"/>
  <c r="G30" i="42"/>
  <c r="F30" i="42"/>
  <c r="E30" i="42"/>
  <c r="D30" i="42"/>
  <c r="C30" i="42"/>
  <c r="B30" i="42"/>
  <c r="N29" i="42"/>
  <c r="M29" i="42"/>
  <c r="L29" i="42"/>
  <c r="K29" i="42"/>
  <c r="J29" i="42"/>
  <c r="I29" i="42"/>
  <c r="H29" i="42"/>
  <c r="G29" i="42"/>
  <c r="F29" i="42"/>
  <c r="E29" i="42"/>
  <c r="D29" i="42"/>
  <c r="C29" i="42"/>
  <c r="B29" i="42"/>
  <c r="N28" i="42"/>
  <c r="M28" i="42"/>
  <c r="L28" i="42"/>
  <c r="K28" i="42"/>
  <c r="J28" i="42"/>
  <c r="I28" i="42"/>
  <c r="H28" i="42"/>
  <c r="G28" i="42"/>
  <c r="F28" i="42"/>
  <c r="E28" i="42"/>
  <c r="D28" i="42"/>
  <c r="C28" i="42"/>
  <c r="B28" i="42"/>
  <c r="N27" i="42"/>
  <c r="M27" i="42"/>
  <c r="L27" i="42"/>
  <c r="K27" i="42"/>
  <c r="J27" i="42"/>
  <c r="I27" i="42"/>
  <c r="H27" i="42"/>
  <c r="G27" i="42"/>
  <c r="F27" i="42"/>
  <c r="E27" i="42"/>
  <c r="D27" i="42"/>
  <c r="C27" i="42"/>
  <c r="B27" i="42"/>
  <c r="N26" i="42"/>
  <c r="M26" i="42"/>
  <c r="L26" i="42"/>
  <c r="K26" i="42"/>
  <c r="J26" i="42"/>
  <c r="I26" i="42"/>
  <c r="H26" i="42"/>
  <c r="G26" i="42"/>
  <c r="F26" i="42"/>
  <c r="E26" i="42"/>
  <c r="D26" i="42"/>
  <c r="C26" i="42"/>
  <c r="B26" i="42"/>
  <c r="N25" i="42"/>
  <c r="M25" i="42"/>
  <c r="L25" i="42"/>
  <c r="K25" i="42"/>
  <c r="J25" i="42"/>
  <c r="I25" i="42"/>
  <c r="H25" i="42"/>
  <c r="G25" i="42"/>
  <c r="F25" i="42"/>
  <c r="E25" i="42"/>
  <c r="D25" i="42"/>
  <c r="C25" i="42"/>
  <c r="B25" i="42"/>
  <c r="N24" i="42"/>
  <c r="M24" i="42"/>
  <c r="L24" i="42"/>
  <c r="K24" i="42"/>
  <c r="J24" i="42"/>
  <c r="I24" i="42"/>
  <c r="H24" i="42"/>
  <c r="G24" i="42"/>
  <c r="F24" i="42"/>
  <c r="E24" i="42"/>
  <c r="D24" i="42"/>
  <c r="C24" i="42"/>
  <c r="B24" i="42"/>
  <c r="N23" i="42"/>
  <c r="M23" i="42"/>
  <c r="L23" i="42"/>
  <c r="K23" i="42"/>
  <c r="J23" i="42"/>
  <c r="I23" i="42"/>
  <c r="H23" i="42"/>
  <c r="G23" i="42"/>
  <c r="F23" i="42"/>
  <c r="E23" i="42"/>
  <c r="D23" i="42"/>
  <c r="C23" i="42"/>
  <c r="B23" i="42"/>
  <c r="N22" i="42"/>
  <c r="M22" i="42"/>
  <c r="L22" i="42"/>
  <c r="K22" i="42"/>
  <c r="J22" i="42"/>
  <c r="I22" i="42"/>
  <c r="H22" i="42"/>
  <c r="G22" i="42"/>
  <c r="F22" i="42"/>
  <c r="E22" i="42"/>
  <c r="D22" i="42"/>
  <c r="C22" i="42"/>
  <c r="B22" i="42"/>
  <c r="N20" i="42"/>
  <c r="M20" i="42"/>
  <c r="L20" i="42"/>
  <c r="K20" i="42"/>
  <c r="J20" i="42"/>
  <c r="I20" i="42"/>
  <c r="H20" i="42"/>
  <c r="G20" i="42"/>
  <c r="F20" i="42"/>
  <c r="E20" i="42"/>
  <c r="D20" i="42"/>
  <c r="C20" i="42"/>
  <c r="N19" i="42"/>
  <c r="M19" i="42"/>
  <c r="L19" i="42"/>
  <c r="K19" i="42"/>
  <c r="J19" i="42"/>
  <c r="I19" i="42"/>
  <c r="H19" i="42"/>
  <c r="G19" i="42"/>
  <c r="F19" i="42"/>
  <c r="E19" i="42"/>
  <c r="D19" i="42"/>
  <c r="C19" i="42"/>
  <c r="B19" i="42"/>
  <c r="N18" i="42"/>
  <c r="M18" i="42"/>
  <c r="L18" i="42"/>
  <c r="K18" i="42"/>
  <c r="J18" i="42"/>
  <c r="I18" i="42"/>
  <c r="H18" i="42"/>
  <c r="G18" i="42"/>
  <c r="F18" i="42"/>
  <c r="E18" i="42"/>
  <c r="D18" i="42"/>
  <c r="C18" i="42"/>
  <c r="B18" i="42"/>
  <c r="N17" i="42"/>
  <c r="M17" i="42"/>
  <c r="L17" i="42"/>
  <c r="K17" i="42"/>
  <c r="J17" i="42"/>
  <c r="I17" i="42"/>
  <c r="H17" i="42"/>
  <c r="G17" i="42"/>
  <c r="F17" i="42"/>
  <c r="E17" i="42"/>
  <c r="D17" i="42"/>
  <c r="C17" i="42"/>
  <c r="B17" i="42"/>
  <c r="N16" i="42"/>
  <c r="M16" i="42"/>
  <c r="L16" i="42"/>
  <c r="K16" i="42"/>
  <c r="J16" i="42"/>
  <c r="I16" i="42"/>
  <c r="H16" i="42"/>
  <c r="G16" i="42"/>
  <c r="F16" i="42"/>
  <c r="E16" i="42"/>
  <c r="D16" i="42"/>
  <c r="C16" i="42"/>
  <c r="B16" i="42"/>
  <c r="N15" i="42"/>
  <c r="M15" i="42"/>
  <c r="L15" i="42"/>
  <c r="K15" i="42"/>
  <c r="J15" i="42"/>
  <c r="I15" i="42"/>
  <c r="H15" i="42"/>
  <c r="G15" i="42"/>
  <c r="F15" i="42"/>
  <c r="E15" i="42"/>
  <c r="D15" i="42"/>
  <c r="C15" i="42"/>
  <c r="B15" i="42"/>
  <c r="N14" i="42"/>
  <c r="M14" i="42"/>
  <c r="L14" i="42"/>
  <c r="K14" i="42"/>
  <c r="J14" i="42"/>
  <c r="I14" i="42"/>
  <c r="H14" i="42"/>
  <c r="G14" i="42"/>
  <c r="F14" i="42"/>
  <c r="E14" i="42"/>
  <c r="D14" i="42"/>
  <c r="C14" i="42"/>
  <c r="B14" i="42"/>
  <c r="N13" i="42"/>
  <c r="M13" i="42"/>
  <c r="L13" i="42"/>
  <c r="K13" i="42"/>
  <c r="J13" i="42"/>
  <c r="I13" i="42"/>
  <c r="H13" i="42"/>
  <c r="G13" i="42"/>
  <c r="F13" i="42"/>
  <c r="E13" i="42"/>
  <c r="D13" i="42"/>
  <c r="C13" i="42"/>
  <c r="B13" i="42"/>
  <c r="N12" i="42"/>
  <c r="M12" i="42"/>
  <c r="L12" i="42"/>
  <c r="K12" i="42"/>
  <c r="J12" i="42"/>
  <c r="I12" i="42"/>
  <c r="H12" i="42"/>
  <c r="G12" i="42"/>
  <c r="F12" i="42"/>
  <c r="E12" i="42"/>
  <c r="D12" i="42"/>
  <c r="C12" i="42"/>
  <c r="B12" i="42"/>
  <c r="N10" i="42"/>
  <c r="M10" i="42"/>
  <c r="L10" i="42"/>
  <c r="K10" i="42"/>
  <c r="J10" i="42"/>
  <c r="I10" i="42"/>
  <c r="H10" i="42"/>
  <c r="G10" i="42"/>
  <c r="F10" i="42"/>
  <c r="E10" i="42"/>
  <c r="D10" i="42"/>
  <c r="C10" i="42"/>
  <c r="N9" i="42"/>
  <c r="M9" i="42"/>
  <c r="L9" i="42"/>
  <c r="K9" i="42"/>
  <c r="J9" i="42"/>
  <c r="I9" i="42"/>
  <c r="H9" i="42"/>
  <c r="G9" i="42"/>
  <c r="F9" i="42"/>
  <c r="E9" i="42"/>
  <c r="D9" i="42"/>
  <c r="C9" i="42"/>
  <c r="B9" i="42"/>
  <c r="N8" i="42"/>
  <c r="M8" i="42"/>
  <c r="L8" i="42"/>
  <c r="K8" i="42"/>
  <c r="J8" i="42"/>
  <c r="I8" i="42"/>
  <c r="H8" i="42"/>
  <c r="G8" i="42"/>
  <c r="F8" i="42"/>
  <c r="E8" i="42"/>
  <c r="D8" i="42"/>
  <c r="C8" i="42"/>
  <c r="B8" i="42"/>
  <c r="N7" i="42"/>
  <c r="M7" i="42"/>
  <c r="L7" i="42"/>
  <c r="K7" i="42"/>
  <c r="J7" i="42"/>
  <c r="I7" i="42"/>
  <c r="H7" i="42"/>
  <c r="G7" i="42"/>
  <c r="F7" i="42"/>
  <c r="E7" i="42"/>
  <c r="D7" i="42"/>
  <c r="C7" i="42"/>
  <c r="B7" i="42"/>
  <c r="N6" i="42"/>
  <c r="M6" i="42"/>
  <c r="L6" i="42"/>
  <c r="K6" i="42"/>
  <c r="J6" i="42"/>
  <c r="I6" i="42"/>
  <c r="H6" i="42"/>
  <c r="G6" i="42"/>
  <c r="F6" i="42"/>
  <c r="E6" i="42"/>
  <c r="D6" i="42"/>
  <c r="C6" i="42"/>
  <c r="B6" i="42"/>
  <c r="C62" i="42" l="1"/>
  <c r="G62" i="42"/>
  <c r="K62" i="42"/>
  <c r="C66" i="42"/>
  <c r="G66" i="42"/>
  <c r="K66" i="42"/>
  <c r="E62" i="42"/>
  <c r="I62" i="42"/>
  <c r="E66" i="42"/>
  <c r="I66" i="42"/>
  <c r="J68" i="41"/>
  <c r="I68" i="41"/>
  <c r="H68" i="41"/>
  <c r="G68" i="41"/>
  <c r="F68" i="41"/>
  <c r="N68" i="41" s="1"/>
  <c r="E68" i="41"/>
  <c r="M68" i="41" s="1"/>
  <c r="D68" i="41"/>
  <c r="L68" i="41" s="1"/>
  <c r="C68" i="41"/>
  <c r="K68" i="41" s="1"/>
  <c r="N67" i="41"/>
  <c r="M67" i="41"/>
  <c r="L67" i="41"/>
  <c r="K67" i="41"/>
  <c r="N66" i="41"/>
  <c r="M66" i="41"/>
  <c r="L66" i="41"/>
  <c r="K66" i="41"/>
  <c r="J64" i="41"/>
  <c r="I64" i="41"/>
  <c r="H64" i="41"/>
  <c r="G64" i="41"/>
  <c r="F64" i="41"/>
  <c r="N64" i="41" s="1"/>
  <c r="E64" i="41"/>
  <c r="M64" i="41" s="1"/>
  <c r="D64" i="41"/>
  <c r="L64" i="41" s="1"/>
  <c r="C64" i="41"/>
  <c r="K64" i="41" s="1"/>
  <c r="N63" i="41"/>
  <c r="M63" i="41"/>
  <c r="L63" i="41"/>
  <c r="K63" i="41"/>
  <c r="N62" i="41"/>
  <c r="M62" i="41"/>
  <c r="L62" i="41"/>
  <c r="K62" i="41"/>
  <c r="N61" i="41"/>
  <c r="M61" i="41"/>
  <c r="L61" i="41"/>
  <c r="K61" i="41"/>
  <c r="N60" i="41"/>
  <c r="M60" i="41"/>
  <c r="L60" i="41"/>
  <c r="K60" i="41"/>
  <c r="J58" i="41"/>
  <c r="I58" i="41"/>
  <c r="H58" i="41"/>
  <c r="G58" i="41"/>
  <c r="F58" i="41"/>
  <c r="N58" i="41" s="1"/>
  <c r="E58" i="41"/>
  <c r="M58" i="41" s="1"/>
  <c r="D58" i="41"/>
  <c r="L58" i="41" s="1"/>
  <c r="C58" i="41"/>
  <c r="K58" i="41" s="1"/>
  <c r="N57" i="41"/>
  <c r="M57" i="41"/>
  <c r="L57" i="41"/>
  <c r="K57" i="41"/>
  <c r="J55" i="41"/>
  <c r="I55" i="41"/>
  <c r="H55" i="41"/>
  <c r="G55" i="41"/>
  <c r="F55" i="41"/>
  <c r="E55" i="41"/>
  <c r="D55" i="41"/>
  <c r="C55" i="41"/>
  <c r="N54" i="41"/>
  <c r="M54" i="41"/>
  <c r="L54" i="41"/>
  <c r="K54" i="41"/>
  <c r="N53" i="41"/>
  <c r="M53" i="41"/>
  <c r="L53" i="41"/>
  <c r="K53" i="41"/>
  <c r="N52" i="41"/>
  <c r="N55" i="41" s="1"/>
  <c r="M52" i="41"/>
  <c r="M55" i="41" s="1"/>
  <c r="L52" i="41"/>
  <c r="L55" i="41" s="1"/>
  <c r="K52" i="41"/>
  <c r="K55" i="41" s="1"/>
  <c r="J49" i="41"/>
  <c r="I49" i="41"/>
  <c r="H49" i="41"/>
  <c r="G49" i="41"/>
  <c r="F49" i="41"/>
  <c r="N49" i="41" s="1"/>
  <c r="E49" i="41"/>
  <c r="M49" i="41" s="1"/>
  <c r="D49" i="41"/>
  <c r="L49" i="41" s="1"/>
  <c r="C49" i="41"/>
  <c r="K49" i="41" s="1"/>
  <c r="N48" i="41"/>
  <c r="M48" i="41"/>
  <c r="L48" i="41"/>
  <c r="K48" i="41"/>
  <c r="N47" i="41"/>
  <c r="M47" i="41"/>
  <c r="L47" i="41"/>
  <c r="K47" i="41"/>
  <c r="J45" i="41"/>
  <c r="I45" i="41"/>
  <c r="H45" i="41"/>
  <c r="G45" i="41"/>
  <c r="F45" i="41"/>
  <c r="N45" i="41" s="1"/>
  <c r="E45" i="41"/>
  <c r="M45" i="41" s="1"/>
  <c r="D45" i="41"/>
  <c r="L45" i="41" s="1"/>
  <c r="C45" i="41"/>
  <c r="K45" i="41" s="1"/>
  <c r="N44" i="41"/>
  <c r="M44" i="41"/>
  <c r="L44" i="41"/>
  <c r="K44" i="41"/>
  <c r="N43" i="41"/>
  <c r="M43" i="41"/>
  <c r="L43" i="41"/>
  <c r="K43" i="41"/>
  <c r="N42" i="41"/>
  <c r="M42" i="41"/>
  <c r="L42" i="41"/>
  <c r="K42" i="41"/>
  <c r="N41" i="41"/>
  <c r="M41" i="41"/>
  <c r="L41" i="41"/>
  <c r="K41" i="41"/>
  <c r="N40" i="41"/>
  <c r="M40" i="41"/>
  <c r="L40" i="41"/>
  <c r="K40" i="41"/>
  <c r="N39" i="41"/>
  <c r="M39" i="41"/>
  <c r="L39" i="41"/>
  <c r="K39" i="41"/>
  <c r="N38" i="41"/>
  <c r="M38" i="41"/>
  <c r="L38" i="41"/>
  <c r="K38" i="41"/>
  <c r="N37" i="41"/>
  <c r="M37" i="41"/>
  <c r="L37" i="41"/>
  <c r="K37" i="41"/>
  <c r="N36" i="41"/>
  <c r="M36" i="41"/>
  <c r="L36" i="41"/>
  <c r="K36" i="41"/>
  <c r="N35" i="41"/>
  <c r="M35" i="41"/>
  <c r="L35" i="41"/>
  <c r="K35" i="41"/>
  <c r="N34" i="41"/>
  <c r="M34" i="41"/>
  <c r="L34" i="41"/>
  <c r="K34" i="41"/>
  <c r="N33" i="41"/>
  <c r="M33" i="41"/>
  <c r="L33" i="41"/>
  <c r="K33" i="41"/>
  <c r="N32" i="41"/>
  <c r="M32" i="41"/>
  <c r="L32" i="41"/>
  <c r="K32" i="41"/>
  <c r="N31" i="41"/>
  <c r="M31" i="41"/>
  <c r="L31" i="41"/>
  <c r="K31" i="41"/>
  <c r="N30" i="41"/>
  <c r="M30" i="41"/>
  <c r="L30" i="41"/>
  <c r="K30" i="41"/>
  <c r="N29" i="41"/>
  <c r="M29" i="41"/>
  <c r="L29" i="41"/>
  <c r="K29" i="41"/>
  <c r="N28" i="41"/>
  <c r="M28" i="41"/>
  <c r="L28" i="41"/>
  <c r="K28" i="41"/>
  <c r="N27" i="41"/>
  <c r="M27" i="41"/>
  <c r="L27" i="41"/>
  <c r="K27" i="41"/>
  <c r="N26" i="41"/>
  <c r="M26" i="41"/>
  <c r="L26" i="41"/>
  <c r="K26" i="41"/>
  <c r="N25" i="41"/>
  <c r="M25" i="41"/>
  <c r="L25" i="41"/>
  <c r="K25" i="41"/>
  <c r="N24" i="41"/>
  <c r="M24" i="41"/>
  <c r="L24" i="41"/>
  <c r="K24" i="41"/>
  <c r="J22" i="41"/>
  <c r="I22" i="41"/>
  <c r="H22" i="41"/>
  <c r="G22" i="41"/>
  <c r="F22" i="41"/>
  <c r="N22" i="41" s="1"/>
  <c r="E22" i="41"/>
  <c r="M22" i="41" s="1"/>
  <c r="D22" i="41"/>
  <c r="L22" i="41" s="1"/>
  <c r="C22" i="41"/>
  <c r="K22" i="41" s="1"/>
  <c r="N21" i="41"/>
  <c r="M21" i="41"/>
  <c r="L21" i="41"/>
  <c r="K21" i="41"/>
  <c r="N20" i="41"/>
  <c r="M20" i="41"/>
  <c r="L20" i="41"/>
  <c r="K20" i="41"/>
  <c r="N19" i="41"/>
  <c r="M19" i="41"/>
  <c r="L19" i="41"/>
  <c r="K19" i="41"/>
  <c r="N18" i="41"/>
  <c r="M18" i="41"/>
  <c r="L18" i="41"/>
  <c r="K18" i="41"/>
  <c r="N17" i="41"/>
  <c r="M17" i="41"/>
  <c r="L17" i="41"/>
  <c r="K17" i="41"/>
  <c r="N16" i="41"/>
  <c r="M16" i="41"/>
  <c r="L16" i="41"/>
  <c r="K16" i="41"/>
  <c r="N15" i="41"/>
  <c r="M15" i="41"/>
  <c r="L15" i="41"/>
  <c r="K15" i="41"/>
  <c r="N14" i="41"/>
  <c r="M14" i="41"/>
  <c r="L14" i="41"/>
  <c r="K14" i="41"/>
  <c r="J12" i="41"/>
  <c r="J50" i="41" s="1"/>
  <c r="J69" i="41" s="1"/>
  <c r="I12" i="41"/>
  <c r="I50" i="41" s="1"/>
  <c r="I69" i="41" s="1"/>
  <c r="H12" i="41"/>
  <c r="H50" i="41" s="1"/>
  <c r="H69" i="41" s="1"/>
  <c r="G12" i="41"/>
  <c r="G50" i="41" s="1"/>
  <c r="G69" i="41" s="1"/>
  <c r="F12" i="41"/>
  <c r="F50" i="41" s="1"/>
  <c r="F69" i="41" s="1"/>
  <c r="N69" i="41" s="1"/>
  <c r="E12" i="41"/>
  <c r="E50" i="41" s="1"/>
  <c r="E69" i="41" s="1"/>
  <c r="M69" i="41" s="1"/>
  <c r="D12" i="41"/>
  <c r="D50" i="41" s="1"/>
  <c r="D69" i="41" s="1"/>
  <c r="L69" i="41" s="1"/>
  <c r="C12" i="41"/>
  <c r="C50" i="41" s="1"/>
  <c r="C69" i="41" s="1"/>
  <c r="K69" i="41" s="1"/>
  <c r="N11" i="41"/>
  <c r="M11" i="41"/>
  <c r="L11" i="41"/>
  <c r="K11" i="41"/>
  <c r="N10" i="41"/>
  <c r="M10" i="41"/>
  <c r="L10" i="41"/>
  <c r="K10" i="41"/>
  <c r="N9" i="41"/>
  <c r="M9" i="41"/>
  <c r="L9" i="41"/>
  <c r="K9" i="41"/>
  <c r="N8" i="41"/>
  <c r="N12" i="41" s="1"/>
  <c r="N50" i="41" s="1"/>
  <c r="M8" i="41"/>
  <c r="M12" i="41" s="1"/>
  <c r="M50" i="41" s="1"/>
  <c r="L8" i="41"/>
  <c r="L12" i="41" s="1"/>
  <c r="L50" i="41" s="1"/>
  <c r="K8" i="41"/>
  <c r="K12" i="41" s="1"/>
  <c r="K50" i="41" s="1"/>
  <c r="N67" i="40" l="1"/>
  <c r="M67" i="40"/>
  <c r="L67" i="40"/>
  <c r="K67" i="40"/>
  <c r="J67" i="40"/>
  <c r="I67" i="40"/>
  <c r="H67" i="40"/>
  <c r="G67" i="40"/>
  <c r="F67" i="40"/>
  <c r="E67" i="40"/>
  <c r="D67" i="40"/>
  <c r="C67" i="40"/>
  <c r="N63" i="40"/>
  <c r="M63" i="40"/>
  <c r="L63" i="40"/>
  <c r="K63" i="40"/>
  <c r="J63" i="40"/>
  <c r="I63" i="40"/>
  <c r="H63" i="40"/>
  <c r="G63" i="40"/>
  <c r="F63" i="40"/>
  <c r="E63" i="40"/>
  <c r="D63" i="40"/>
  <c r="C63" i="40"/>
  <c r="N57" i="40"/>
  <c r="M57" i="40"/>
  <c r="L57" i="40"/>
  <c r="K57" i="40"/>
  <c r="J57" i="40"/>
  <c r="I57" i="40"/>
  <c r="H57" i="40"/>
  <c r="G57" i="40"/>
  <c r="F57" i="40"/>
  <c r="E57" i="40"/>
  <c r="D57" i="40"/>
  <c r="C57" i="40"/>
  <c r="N54" i="40"/>
  <c r="M54" i="40"/>
  <c r="L54" i="40"/>
  <c r="K54" i="40"/>
  <c r="J54" i="40"/>
  <c r="I54" i="40"/>
  <c r="H54" i="40"/>
  <c r="G54" i="40"/>
  <c r="F54" i="40"/>
  <c r="E54" i="40"/>
  <c r="D54" i="40"/>
  <c r="C54" i="40"/>
  <c r="N48" i="40"/>
  <c r="M48" i="40"/>
  <c r="L48" i="40"/>
  <c r="K48" i="40"/>
  <c r="J48" i="40"/>
  <c r="I48" i="40"/>
  <c r="H48" i="40"/>
  <c r="G48" i="40"/>
  <c r="F48" i="40"/>
  <c r="E48" i="40"/>
  <c r="D48" i="40"/>
  <c r="C48" i="40"/>
  <c r="N44" i="40"/>
  <c r="M44" i="40"/>
  <c r="L44" i="40"/>
  <c r="K44" i="40"/>
  <c r="J44" i="40"/>
  <c r="I44" i="40"/>
  <c r="H44" i="40"/>
  <c r="G44" i="40"/>
  <c r="F44" i="40"/>
  <c r="E44" i="40"/>
  <c r="D44" i="40"/>
  <c r="C44" i="40"/>
  <c r="N21" i="40"/>
  <c r="M21" i="40"/>
  <c r="L21" i="40"/>
  <c r="K21" i="40"/>
  <c r="J21" i="40"/>
  <c r="I21" i="40"/>
  <c r="H21" i="40"/>
  <c r="G21" i="40"/>
  <c r="F21" i="40"/>
  <c r="E21" i="40"/>
  <c r="D21" i="40"/>
  <c r="C21" i="40"/>
  <c r="N11" i="40"/>
  <c r="N49" i="40" s="1"/>
  <c r="N68" i="40" s="1"/>
  <c r="M11" i="40"/>
  <c r="M49" i="40" s="1"/>
  <c r="M68" i="40" s="1"/>
  <c r="L11" i="40"/>
  <c r="L49" i="40" s="1"/>
  <c r="L68" i="40" s="1"/>
  <c r="K11" i="40"/>
  <c r="K49" i="40" s="1"/>
  <c r="K68" i="40" s="1"/>
  <c r="J11" i="40"/>
  <c r="J49" i="40" s="1"/>
  <c r="J68" i="40" s="1"/>
  <c r="I11" i="40"/>
  <c r="I49" i="40" s="1"/>
  <c r="I68" i="40" s="1"/>
  <c r="H11" i="40"/>
  <c r="H49" i="40" s="1"/>
  <c r="H68" i="40" s="1"/>
  <c r="G11" i="40"/>
  <c r="G49" i="40" s="1"/>
  <c r="G68" i="40" s="1"/>
  <c r="F11" i="40"/>
  <c r="F49" i="40" s="1"/>
  <c r="F68" i="40" s="1"/>
  <c r="E11" i="40"/>
  <c r="E49" i="40" s="1"/>
  <c r="E68" i="40" s="1"/>
  <c r="D11" i="40"/>
  <c r="D49" i="40" s="1"/>
  <c r="D68" i="40" s="1"/>
  <c r="C11" i="40"/>
  <c r="C49" i="40" s="1"/>
  <c r="C68" i="40" s="1"/>
  <c r="D34" i="39" l="1"/>
  <c r="E34" i="39" s="1"/>
  <c r="C34" i="39"/>
  <c r="E33" i="39"/>
  <c r="E32" i="39"/>
  <c r="E31" i="39"/>
  <c r="E30" i="39"/>
  <c r="E29" i="39"/>
  <c r="E28" i="39"/>
  <c r="E27" i="39"/>
  <c r="E26" i="39"/>
  <c r="E25" i="39"/>
  <c r="E24" i="39"/>
  <c r="E23" i="39"/>
  <c r="E22" i="39"/>
  <c r="E21" i="39"/>
  <c r="E20" i="39"/>
  <c r="E19" i="39"/>
  <c r="E18" i="39"/>
  <c r="E17" i="39"/>
  <c r="E16" i="39"/>
  <c r="E15" i="39"/>
  <c r="E14" i="39"/>
  <c r="E13" i="39"/>
  <c r="E12" i="39"/>
  <c r="E11" i="39"/>
  <c r="E10" i="39"/>
  <c r="E9" i="39"/>
  <c r="E8" i="39"/>
  <c r="E7" i="39"/>
  <c r="E6" i="39"/>
  <c r="E5" i="39"/>
  <c r="E4" i="39"/>
  <c r="M71" i="38" l="1"/>
  <c r="K69" i="38"/>
  <c r="J69" i="38"/>
  <c r="I69" i="38"/>
  <c r="H69" i="38"/>
  <c r="L69" i="38" s="1"/>
  <c r="F69" i="38"/>
  <c r="E69" i="38"/>
  <c r="D69" i="38"/>
  <c r="C69" i="38"/>
  <c r="G69" i="38" s="1"/>
  <c r="M68" i="38"/>
  <c r="L68" i="38"/>
  <c r="G68" i="38"/>
  <c r="L67" i="38"/>
  <c r="M67" i="38" s="1"/>
  <c r="G67" i="38"/>
  <c r="K65" i="38"/>
  <c r="J65" i="38"/>
  <c r="I65" i="38"/>
  <c r="H65" i="38"/>
  <c r="F65" i="38"/>
  <c r="E65" i="38"/>
  <c r="D65" i="38"/>
  <c r="C65" i="38"/>
  <c r="L64" i="38"/>
  <c r="M64" i="38" s="1"/>
  <c r="G64" i="38"/>
  <c r="M63" i="38"/>
  <c r="L63" i="38"/>
  <c r="G63" i="38"/>
  <c r="L62" i="38"/>
  <c r="M62" i="38" s="1"/>
  <c r="G62" i="38"/>
  <c r="L61" i="38"/>
  <c r="L65" i="38" s="1"/>
  <c r="G61" i="38"/>
  <c r="M61" i="38" s="1"/>
  <c r="K59" i="38"/>
  <c r="J59" i="38"/>
  <c r="I59" i="38"/>
  <c r="H59" i="38"/>
  <c r="F59" i="38"/>
  <c r="E59" i="38"/>
  <c r="D59" i="38"/>
  <c r="C59" i="38"/>
  <c r="M58" i="38"/>
  <c r="L58" i="38"/>
  <c r="L59" i="38" s="1"/>
  <c r="M59" i="38" s="1"/>
  <c r="G58" i="38"/>
  <c r="G59" i="38" s="1"/>
  <c r="L57" i="38"/>
  <c r="M57" i="38" s="1"/>
  <c r="K57" i="38"/>
  <c r="J57" i="38"/>
  <c r="I57" i="38"/>
  <c r="H57" i="38"/>
  <c r="F57" i="38"/>
  <c r="E57" i="38"/>
  <c r="D57" i="38"/>
  <c r="C57" i="38"/>
  <c r="L56" i="38"/>
  <c r="G56" i="38"/>
  <c r="M56" i="38" s="1"/>
  <c r="L55" i="38"/>
  <c r="M55" i="38" s="1"/>
  <c r="G55" i="38"/>
  <c r="M54" i="38"/>
  <c r="L54" i="38"/>
  <c r="G54" i="38"/>
  <c r="G57" i="38" s="1"/>
  <c r="K50" i="38"/>
  <c r="J50" i="38"/>
  <c r="J52" i="38" s="1"/>
  <c r="J70" i="38" s="1"/>
  <c r="I50" i="38"/>
  <c r="H50" i="38"/>
  <c r="F50" i="38"/>
  <c r="E50" i="38"/>
  <c r="E52" i="38" s="1"/>
  <c r="E70" i="38" s="1"/>
  <c r="D50" i="38"/>
  <c r="C50" i="38"/>
  <c r="M49" i="38"/>
  <c r="L49" i="38"/>
  <c r="G49" i="38"/>
  <c r="L48" i="38"/>
  <c r="L50" i="38" s="1"/>
  <c r="G48" i="38"/>
  <c r="G50" i="38" s="1"/>
  <c r="K46" i="38"/>
  <c r="K51" i="38" s="1"/>
  <c r="J46" i="38"/>
  <c r="I46" i="38"/>
  <c r="H46" i="38"/>
  <c r="F46" i="38"/>
  <c r="E46" i="38"/>
  <c r="D46" i="38"/>
  <c r="C46" i="38"/>
  <c r="C51" i="38" s="1"/>
  <c r="L45" i="38"/>
  <c r="M45" i="38" s="1"/>
  <c r="G45" i="38"/>
  <c r="M44" i="38"/>
  <c r="L44" i="38"/>
  <c r="G44" i="38"/>
  <c r="L43" i="38"/>
  <c r="M43" i="38" s="1"/>
  <c r="G43" i="38"/>
  <c r="L42" i="38"/>
  <c r="G42" i="38"/>
  <c r="M42" i="38" s="1"/>
  <c r="L41" i="38"/>
  <c r="M41" i="38" s="1"/>
  <c r="G41" i="38"/>
  <c r="M40" i="38"/>
  <c r="L40" i="38"/>
  <c r="G40" i="38"/>
  <c r="L39" i="38"/>
  <c r="M39" i="38" s="1"/>
  <c r="G39" i="38"/>
  <c r="L38" i="38"/>
  <c r="G38" i="38"/>
  <c r="M38" i="38" s="1"/>
  <c r="L37" i="38"/>
  <c r="M37" i="38" s="1"/>
  <c r="G37" i="38"/>
  <c r="M36" i="38"/>
  <c r="L36" i="38"/>
  <c r="G36" i="38"/>
  <c r="L35" i="38"/>
  <c r="M35" i="38" s="1"/>
  <c r="G35" i="38"/>
  <c r="L34" i="38"/>
  <c r="G34" i="38"/>
  <c r="M34" i="38" s="1"/>
  <c r="L33" i="38"/>
  <c r="M33" i="38" s="1"/>
  <c r="G33" i="38"/>
  <c r="M32" i="38"/>
  <c r="L32" i="38"/>
  <c r="G32" i="38"/>
  <c r="L31" i="38"/>
  <c r="M31" i="38" s="1"/>
  <c r="G31" i="38"/>
  <c r="L30" i="38"/>
  <c r="G30" i="38"/>
  <c r="M30" i="38" s="1"/>
  <c r="L29" i="38"/>
  <c r="M29" i="38" s="1"/>
  <c r="G29" i="38"/>
  <c r="M28" i="38"/>
  <c r="L28" i="38"/>
  <c r="G28" i="38"/>
  <c r="L27" i="38"/>
  <c r="M27" i="38" s="1"/>
  <c r="G27" i="38"/>
  <c r="L26" i="38"/>
  <c r="G26" i="38"/>
  <c r="M26" i="38" s="1"/>
  <c r="L25" i="38"/>
  <c r="M25" i="38" s="1"/>
  <c r="G25" i="38"/>
  <c r="K23" i="38"/>
  <c r="J23" i="38"/>
  <c r="I23" i="38"/>
  <c r="H23" i="38"/>
  <c r="F23" i="38"/>
  <c r="E23" i="38"/>
  <c r="D23" i="38"/>
  <c r="C23" i="38"/>
  <c r="L22" i="38"/>
  <c r="M22" i="38" s="1"/>
  <c r="G22" i="38"/>
  <c r="L21" i="38"/>
  <c r="G21" i="38"/>
  <c r="M21" i="38" s="1"/>
  <c r="L20" i="38"/>
  <c r="M20" i="38" s="1"/>
  <c r="G20" i="38"/>
  <c r="M19" i="38"/>
  <c r="L19" i="38"/>
  <c r="G19" i="38"/>
  <c r="L18" i="38"/>
  <c r="M18" i="38" s="1"/>
  <c r="G18" i="38"/>
  <c r="L17" i="38"/>
  <c r="G17" i="38"/>
  <c r="M17" i="38" s="1"/>
  <c r="L16" i="38"/>
  <c r="M16" i="38" s="1"/>
  <c r="G16" i="38"/>
  <c r="M15" i="38"/>
  <c r="L15" i="38"/>
  <c r="L23" i="38" s="1"/>
  <c r="G15" i="38"/>
  <c r="G23" i="38" s="1"/>
  <c r="K13" i="38"/>
  <c r="J13" i="38"/>
  <c r="J51" i="38" s="1"/>
  <c r="I13" i="38"/>
  <c r="I51" i="38" s="1"/>
  <c r="H13" i="38"/>
  <c r="H51" i="38" s="1"/>
  <c r="H52" i="38" s="1"/>
  <c r="H70" i="38" s="1"/>
  <c r="F13" i="38"/>
  <c r="F51" i="38" s="1"/>
  <c r="E13" i="38"/>
  <c r="E51" i="38" s="1"/>
  <c r="D13" i="38"/>
  <c r="D51" i="38" s="1"/>
  <c r="D52" i="38" s="1"/>
  <c r="D70" i="38" s="1"/>
  <c r="C13" i="38"/>
  <c r="L12" i="38"/>
  <c r="G12" i="38"/>
  <c r="M12" i="38" s="1"/>
  <c r="L11" i="38"/>
  <c r="M11" i="38" s="1"/>
  <c r="G11" i="38"/>
  <c r="M10" i="38"/>
  <c r="L10" i="38"/>
  <c r="G10" i="38"/>
  <c r="L9" i="38"/>
  <c r="L13" i="38" s="1"/>
  <c r="G9" i="38"/>
  <c r="G13" i="38" s="1"/>
  <c r="M6" i="38"/>
  <c r="H6" i="38"/>
  <c r="C6" i="38"/>
  <c r="K69" i="37"/>
  <c r="J69" i="37"/>
  <c r="I69" i="37"/>
  <c r="H69" i="37"/>
  <c r="L69" i="37" s="1"/>
  <c r="F69" i="37"/>
  <c r="E69" i="37"/>
  <c r="D69" i="37"/>
  <c r="C69" i="37"/>
  <c r="G69" i="37" s="1"/>
  <c r="L68" i="37"/>
  <c r="M68" i="37" s="1"/>
  <c r="G68" i="37"/>
  <c r="L67" i="37"/>
  <c r="M67" i="37" s="1"/>
  <c r="G67" i="37"/>
  <c r="K65" i="37"/>
  <c r="J65" i="37"/>
  <c r="I65" i="37"/>
  <c r="H65" i="37"/>
  <c r="F65" i="37"/>
  <c r="E65" i="37"/>
  <c r="D65" i="37"/>
  <c r="C65" i="37"/>
  <c r="M64" i="37"/>
  <c r="L64" i="37"/>
  <c r="G64" i="37"/>
  <c r="L63" i="37"/>
  <c r="M63" i="37" s="1"/>
  <c r="G63" i="37"/>
  <c r="L62" i="37"/>
  <c r="M62" i="37" s="1"/>
  <c r="G62" i="37"/>
  <c r="L61" i="37"/>
  <c r="M61" i="37" s="1"/>
  <c r="M65" i="37" s="1"/>
  <c r="G61" i="37"/>
  <c r="G65" i="37" s="1"/>
  <c r="K59" i="37"/>
  <c r="J59" i="37"/>
  <c r="I59" i="37"/>
  <c r="H59" i="37"/>
  <c r="F59" i="37"/>
  <c r="E59" i="37"/>
  <c r="D59" i="37"/>
  <c r="C59" i="37"/>
  <c r="L58" i="37"/>
  <c r="L59" i="37" s="1"/>
  <c r="G58" i="37"/>
  <c r="G59" i="37" s="1"/>
  <c r="K57" i="37"/>
  <c r="J57" i="37"/>
  <c r="I57" i="37"/>
  <c r="H57" i="37"/>
  <c r="F57" i="37"/>
  <c r="E57" i="37"/>
  <c r="D57" i="37"/>
  <c r="C57" i="37"/>
  <c r="L56" i="37"/>
  <c r="M56" i="37" s="1"/>
  <c r="G56" i="37"/>
  <c r="L55" i="37"/>
  <c r="M55" i="37" s="1"/>
  <c r="G55" i="37"/>
  <c r="L54" i="37"/>
  <c r="L57" i="37" s="1"/>
  <c r="G54" i="37"/>
  <c r="G57" i="37" s="1"/>
  <c r="K50" i="37"/>
  <c r="J50" i="37"/>
  <c r="I50" i="37"/>
  <c r="H50" i="37"/>
  <c r="F50" i="37"/>
  <c r="E50" i="37"/>
  <c r="D50" i="37"/>
  <c r="C50" i="37"/>
  <c r="L49" i="37"/>
  <c r="M49" i="37" s="1"/>
  <c r="G49" i="37"/>
  <c r="L48" i="37"/>
  <c r="L50" i="37" s="1"/>
  <c r="G48" i="37"/>
  <c r="G50" i="37" s="1"/>
  <c r="K46" i="37"/>
  <c r="J46" i="37"/>
  <c r="I46" i="37"/>
  <c r="H46" i="37"/>
  <c r="F46" i="37"/>
  <c r="E46" i="37"/>
  <c r="D46" i="37"/>
  <c r="C46" i="37"/>
  <c r="L45" i="37"/>
  <c r="M45" i="37" s="1"/>
  <c r="G45" i="37"/>
  <c r="L44" i="37"/>
  <c r="M44" i="37" s="1"/>
  <c r="G44" i="37"/>
  <c r="L43" i="37"/>
  <c r="M43" i="37" s="1"/>
  <c r="G43" i="37"/>
  <c r="L42" i="37"/>
  <c r="M42" i="37" s="1"/>
  <c r="G42" i="37"/>
  <c r="L41" i="37"/>
  <c r="M41" i="37" s="1"/>
  <c r="G41" i="37"/>
  <c r="L40" i="37"/>
  <c r="M40" i="37" s="1"/>
  <c r="G40" i="37"/>
  <c r="L39" i="37"/>
  <c r="M39" i="37" s="1"/>
  <c r="G39" i="37"/>
  <c r="L38" i="37"/>
  <c r="G38" i="37"/>
  <c r="M38" i="37" s="1"/>
  <c r="L37" i="37"/>
  <c r="M37" i="37" s="1"/>
  <c r="G37" i="37"/>
  <c r="L36" i="37"/>
  <c r="M36" i="37" s="1"/>
  <c r="G36" i="37"/>
  <c r="L35" i="37"/>
  <c r="M35" i="37" s="1"/>
  <c r="G35" i="37"/>
  <c r="L34" i="37"/>
  <c r="M34" i="37" s="1"/>
  <c r="G34" i="37"/>
  <c r="L33" i="37"/>
  <c r="M33" i="37" s="1"/>
  <c r="G33" i="37"/>
  <c r="L32" i="37"/>
  <c r="M32" i="37" s="1"/>
  <c r="G32" i="37"/>
  <c r="L31" i="37"/>
  <c r="M31" i="37" s="1"/>
  <c r="G31" i="37"/>
  <c r="M30" i="37"/>
  <c r="L30" i="37"/>
  <c r="G30" i="37"/>
  <c r="L29" i="37"/>
  <c r="M29" i="37" s="1"/>
  <c r="G29" i="37"/>
  <c r="L28" i="37"/>
  <c r="M28" i="37" s="1"/>
  <c r="G28" i="37"/>
  <c r="L27" i="37"/>
  <c r="M27" i="37" s="1"/>
  <c r="G27" i="37"/>
  <c r="M26" i="37"/>
  <c r="L26" i="37"/>
  <c r="G26" i="37"/>
  <c r="L25" i="37"/>
  <c r="L46" i="37" s="1"/>
  <c r="G25" i="37"/>
  <c r="G46" i="37" s="1"/>
  <c r="K23" i="37"/>
  <c r="J23" i="37"/>
  <c r="I23" i="37"/>
  <c r="H23" i="37"/>
  <c r="F23" i="37"/>
  <c r="E23" i="37"/>
  <c r="D23" i="37"/>
  <c r="C23" i="37"/>
  <c r="L22" i="37"/>
  <c r="M22" i="37" s="1"/>
  <c r="G22" i="37"/>
  <c r="L21" i="37"/>
  <c r="G21" i="37"/>
  <c r="M21" i="37" s="1"/>
  <c r="L20" i="37"/>
  <c r="M20" i="37" s="1"/>
  <c r="G20" i="37"/>
  <c r="L19" i="37"/>
  <c r="M19" i="37" s="1"/>
  <c r="G19" i="37"/>
  <c r="L18" i="37"/>
  <c r="M18" i="37" s="1"/>
  <c r="G18" i="37"/>
  <c r="L17" i="37"/>
  <c r="G17" i="37"/>
  <c r="M17" i="37" s="1"/>
  <c r="L16" i="37"/>
  <c r="M16" i="37" s="1"/>
  <c r="G16" i="37"/>
  <c r="L15" i="37"/>
  <c r="M15" i="37" s="1"/>
  <c r="M23" i="37" s="1"/>
  <c r="G15" i="37"/>
  <c r="G23" i="37" s="1"/>
  <c r="K13" i="37"/>
  <c r="K51" i="37" s="1"/>
  <c r="J13" i="37"/>
  <c r="J51" i="37" s="1"/>
  <c r="I13" i="37"/>
  <c r="I51" i="37" s="1"/>
  <c r="H13" i="37"/>
  <c r="H51" i="37" s="1"/>
  <c r="F13" i="37"/>
  <c r="F51" i="37" s="1"/>
  <c r="E13" i="37"/>
  <c r="E51" i="37" s="1"/>
  <c r="D13" i="37"/>
  <c r="D51" i="37" s="1"/>
  <c r="C13" i="37"/>
  <c r="C51" i="37" s="1"/>
  <c r="L12" i="37"/>
  <c r="M12" i="37" s="1"/>
  <c r="G12" i="37"/>
  <c r="L11" i="37"/>
  <c r="M11" i="37" s="1"/>
  <c r="G11" i="37"/>
  <c r="L10" i="37"/>
  <c r="G10" i="37"/>
  <c r="M10" i="37" s="1"/>
  <c r="L9" i="37"/>
  <c r="M9" i="37" s="1"/>
  <c r="M13" i="37" s="1"/>
  <c r="G9" i="37"/>
  <c r="G13" i="37" s="1"/>
  <c r="G51" i="37" s="1"/>
  <c r="L69" i="36"/>
  <c r="M69" i="36" s="1"/>
  <c r="K69" i="36"/>
  <c r="J69" i="36"/>
  <c r="I69" i="36"/>
  <c r="H69" i="36"/>
  <c r="G69" i="36"/>
  <c r="F69" i="36"/>
  <c r="E69" i="36"/>
  <c r="D69" i="36"/>
  <c r="C69" i="36"/>
  <c r="M68" i="36"/>
  <c r="L68" i="36"/>
  <c r="K68" i="36"/>
  <c r="J68" i="36"/>
  <c r="I68" i="36"/>
  <c r="H68" i="36"/>
  <c r="G68" i="36"/>
  <c r="F68" i="36"/>
  <c r="E68" i="36"/>
  <c r="D68" i="36"/>
  <c r="C68" i="36"/>
  <c r="L67" i="36"/>
  <c r="K67" i="36"/>
  <c r="J67" i="36"/>
  <c r="I67" i="36"/>
  <c r="H67" i="36"/>
  <c r="G67" i="36"/>
  <c r="F67" i="36"/>
  <c r="E67" i="36"/>
  <c r="D67" i="36"/>
  <c r="C67" i="36"/>
  <c r="B67" i="36"/>
  <c r="L66" i="36"/>
  <c r="K66" i="36"/>
  <c r="J66" i="36"/>
  <c r="I66" i="36"/>
  <c r="H66" i="36"/>
  <c r="G66" i="36"/>
  <c r="F66" i="36"/>
  <c r="E66" i="36"/>
  <c r="D66" i="36"/>
  <c r="C66" i="36"/>
  <c r="B66" i="36"/>
  <c r="L64" i="36"/>
  <c r="K64" i="36"/>
  <c r="J64" i="36"/>
  <c r="I64" i="36"/>
  <c r="H64" i="36"/>
  <c r="G64" i="36"/>
  <c r="F64" i="36"/>
  <c r="E64" i="36"/>
  <c r="D64" i="36"/>
  <c r="C64" i="36"/>
  <c r="L63" i="36"/>
  <c r="K63" i="36"/>
  <c r="J63" i="36"/>
  <c r="I63" i="36"/>
  <c r="H63" i="36"/>
  <c r="G63" i="36"/>
  <c r="F63" i="36"/>
  <c r="E63" i="36"/>
  <c r="D63" i="36"/>
  <c r="C63" i="36"/>
  <c r="B63" i="36"/>
  <c r="L62" i="36"/>
  <c r="K62" i="36"/>
  <c r="J62" i="36"/>
  <c r="I62" i="36"/>
  <c r="H62" i="36"/>
  <c r="G62" i="36"/>
  <c r="M62" i="36" s="1"/>
  <c r="F62" i="36"/>
  <c r="E62" i="36"/>
  <c r="D62" i="36"/>
  <c r="C62" i="36"/>
  <c r="B62" i="36"/>
  <c r="L61" i="36"/>
  <c r="K61" i="36"/>
  <c r="J61" i="36"/>
  <c r="I61" i="36"/>
  <c r="H61" i="36"/>
  <c r="G61" i="36"/>
  <c r="M61" i="36" s="1"/>
  <c r="F61" i="36"/>
  <c r="E61" i="36"/>
  <c r="D61" i="36"/>
  <c r="C61" i="36"/>
  <c r="B61" i="36"/>
  <c r="L60" i="36"/>
  <c r="K60" i="36"/>
  <c r="J60" i="36"/>
  <c r="I60" i="36"/>
  <c r="H60" i="36"/>
  <c r="G60" i="36"/>
  <c r="F60" i="36"/>
  <c r="E60" i="36"/>
  <c r="D60" i="36"/>
  <c r="C60" i="36"/>
  <c r="B60" i="36"/>
  <c r="L58" i="36"/>
  <c r="K58" i="36"/>
  <c r="J58" i="36"/>
  <c r="I58" i="36"/>
  <c r="H58" i="36"/>
  <c r="G58" i="36"/>
  <c r="F58" i="36"/>
  <c r="E58" i="36"/>
  <c r="D58" i="36"/>
  <c r="C58" i="36"/>
  <c r="L57" i="36"/>
  <c r="K57" i="36"/>
  <c r="J57" i="36"/>
  <c r="I57" i="36"/>
  <c r="H57" i="36"/>
  <c r="G57" i="36"/>
  <c r="F57" i="36"/>
  <c r="E57" i="36"/>
  <c r="D57" i="36"/>
  <c r="C57" i="36"/>
  <c r="B57" i="36"/>
  <c r="L56" i="36"/>
  <c r="M56" i="36" s="1"/>
  <c r="K56" i="36"/>
  <c r="J56" i="36"/>
  <c r="I56" i="36"/>
  <c r="H56" i="36"/>
  <c r="G56" i="36"/>
  <c r="F56" i="36"/>
  <c r="E56" i="36"/>
  <c r="D56" i="36"/>
  <c r="C56" i="36"/>
  <c r="B56" i="36"/>
  <c r="L55" i="36"/>
  <c r="M55" i="36" s="1"/>
  <c r="K55" i="36"/>
  <c r="J55" i="36"/>
  <c r="I55" i="36"/>
  <c r="H55" i="36"/>
  <c r="G55" i="36"/>
  <c r="F55" i="36"/>
  <c r="E55" i="36"/>
  <c r="D55" i="36"/>
  <c r="C55" i="36"/>
  <c r="B55" i="36"/>
  <c r="L54" i="36"/>
  <c r="K54" i="36"/>
  <c r="J54" i="36"/>
  <c r="I54" i="36"/>
  <c r="H54" i="36"/>
  <c r="G54" i="36"/>
  <c r="F54" i="36"/>
  <c r="E54" i="36"/>
  <c r="D54" i="36"/>
  <c r="C54" i="36"/>
  <c r="B54" i="36"/>
  <c r="L53" i="36"/>
  <c r="K53" i="36"/>
  <c r="J53" i="36"/>
  <c r="I53" i="36"/>
  <c r="H53" i="36"/>
  <c r="G53" i="36"/>
  <c r="F53" i="36"/>
  <c r="E53" i="36"/>
  <c r="D53" i="36"/>
  <c r="C53" i="36"/>
  <c r="B53" i="36"/>
  <c r="L51" i="36"/>
  <c r="M51" i="36" s="1"/>
  <c r="K51" i="36"/>
  <c r="J51" i="36"/>
  <c r="I51" i="36"/>
  <c r="H51" i="36"/>
  <c r="G51" i="36"/>
  <c r="F51" i="36"/>
  <c r="E51" i="36"/>
  <c r="D51" i="36"/>
  <c r="C51" i="36"/>
  <c r="L50" i="36"/>
  <c r="M50" i="36" s="1"/>
  <c r="K50" i="36"/>
  <c r="J50" i="36"/>
  <c r="I50" i="36"/>
  <c r="H50" i="36"/>
  <c r="G50" i="36"/>
  <c r="F50" i="36"/>
  <c r="E50" i="36"/>
  <c r="D50" i="36"/>
  <c r="C50" i="36"/>
  <c r="L49" i="36"/>
  <c r="K49" i="36"/>
  <c r="J49" i="36"/>
  <c r="I49" i="36"/>
  <c r="H49" i="36"/>
  <c r="G49" i="36"/>
  <c r="F49" i="36"/>
  <c r="E49" i="36"/>
  <c r="D49" i="36"/>
  <c r="C49" i="36"/>
  <c r="L48" i="36"/>
  <c r="K48" i="36"/>
  <c r="J48" i="36"/>
  <c r="I48" i="36"/>
  <c r="H48" i="36"/>
  <c r="G48" i="36"/>
  <c r="F48" i="36"/>
  <c r="E48" i="36"/>
  <c r="D48" i="36"/>
  <c r="C48" i="36"/>
  <c r="B48" i="36"/>
  <c r="L47" i="36"/>
  <c r="K47" i="36"/>
  <c r="J47" i="36"/>
  <c r="I47" i="36"/>
  <c r="H47" i="36"/>
  <c r="G47" i="36"/>
  <c r="M47" i="36" s="1"/>
  <c r="F47" i="36"/>
  <c r="E47" i="36"/>
  <c r="D47" i="36"/>
  <c r="C47" i="36"/>
  <c r="B47" i="36"/>
  <c r="L45" i="36"/>
  <c r="K45" i="36"/>
  <c r="J45" i="36"/>
  <c r="I45" i="36"/>
  <c r="H45" i="36"/>
  <c r="G45" i="36"/>
  <c r="M45" i="36" s="1"/>
  <c r="F45" i="36"/>
  <c r="E45" i="36"/>
  <c r="D45" i="36"/>
  <c r="C45" i="36"/>
  <c r="L44" i="36"/>
  <c r="M44" i="36" s="1"/>
  <c r="K44" i="36"/>
  <c r="J44" i="36"/>
  <c r="I44" i="36"/>
  <c r="H44" i="36"/>
  <c r="G44" i="36"/>
  <c r="F44" i="36"/>
  <c r="E44" i="36"/>
  <c r="D44" i="36"/>
  <c r="C44" i="36"/>
  <c r="B44" i="36"/>
  <c r="L43" i="36"/>
  <c r="K43" i="36"/>
  <c r="J43" i="36"/>
  <c r="I43" i="36"/>
  <c r="H43" i="36"/>
  <c r="G43" i="36"/>
  <c r="F43" i="36"/>
  <c r="E43" i="36"/>
  <c r="D43" i="36"/>
  <c r="C43" i="36"/>
  <c r="B43" i="36"/>
  <c r="L42" i="36"/>
  <c r="K42" i="36"/>
  <c r="J42" i="36"/>
  <c r="I42" i="36"/>
  <c r="H42" i="36"/>
  <c r="G42" i="36"/>
  <c r="F42" i="36"/>
  <c r="E42" i="36"/>
  <c r="D42" i="36"/>
  <c r="C42" i="36"/>
  <c r="B42" i="36"/>
  <c r="L41" i="36"/>
  <c r="K41" i="36"/>
  <c r="J41" i="36"/>
  <c r="I41" i="36"/>
  <c r="H41" i="36"/>
  <c r="G41" i="36"/>
  <c r="F41" i="36"/>
  <c r="E41" i="36"/>
  <c r="D41" i="36"/>
  <c r="C41" i="36"/>
  <c r="B41" i="36"/>
  <c r="L40" i="36"/>
  <c r="M40" i="36" s="1"/>
  <c r="K40" i="36"/>
  <c r="J40" i="36"/>
  <c r="I40" i="36"/>
  <c r="H40" i="36"/>
  <c r="G40" i="36"/>
  <c r="F40" i="36"/>
  <c r="E40" i="36"/>
  <c r="D40" i="36"/>
  <c r="C40" i="36"/>
  <c r="B40" i="36"/>
  <c r="L39" i="36"/>
  <c r="K39" i="36"/>
  <c r="J39" i="36"/>
  <c r="I39" i="36"/>
  <c r="H39" i="36"/>
  <c r="G39" i="36"/>
  <c r="F39" i="36"/>
  <c r="E39" i="36"/>
  <c r="D39" i="36"/>
  <c r="C39" i="36"/>
  <c r="B39" i="36"/>
  <c r="L38" i="36"/>
  <c r="K38" i="36"/>
  <c r="J38" i="36"/>
  <c r="I38" i="36"/>
  <c r="H38" i="36"/>
  <c r="G38" i="36"/>
  <c r="F38" i="36"/>
  <c r="E38" i="36"/>
  <c r="D38" i="36"/>
  <c r="C38" i="36"/>
  <c r="B38" i="36"/>
  <c r="L37" i="36"/>
  <c r="K37" i="36"/>
  <c r="J37" i="36"/>
  <c r="I37" i="36"/>
  <c r="H37" i="36"/>
  <c r="G37" i="36"/>
  <c r="F37" i="36"/>
  <c r="E37" i="36"/>
  <c r="D37" i="36"/>
  <c r="C37" i="36"/>
  <c r="B37" i="36"/>
  <c r="L36" i="36"/>
  <c r="M36" i="36" s="1"/>
  <c r="K36" i="36"/>
  <c r="J36" i="36"/>
  <c r="I36" i="36"/>
  <c r="H36" i="36"/>
  <c r="G36" i="36"/>
  <c r="F36" i="36"/>
  <c r="E36" i="36"/>
  <c r="D36" i="36"/>
  <c r="C36" i="36"/>
  <c r="B36" i="36"/>
  <c r="L35" i="36"/>
  <c r="K35" i="36"/>
  <c r="J35" i="36"/>
  <c r="I35" i="36"/>
  <c r="H35" i="36"/>
  <c r="G35" i="36"/>
  <c r="F35" i="36"/>
  <c r="E35" i="36"/>
  <c r="D35" i="36"/>
  <c r="C35" i="36"/>
  <c r="B35" i="36"/>
  <c r="L34" i="36"/>
  <c r="K34" i="36"/>
  <c r="J34" i="36"/>
  <c r="I34" i="36"/>
  <c r="H34" i="36"/>
  <c r="G34" i="36"/>
  <c r="F34" i="36"/>
  <c r="E34" i="36"/>
  <c r="D34" i="36"/>
  <c r="C34" i="36"/>
  <c r="B34" i="36"/>
  <c r="L33" i="36"/>
  <c r="K33" i="36"/>
  <c r="J33" i="36"/>
  <c r="I33" i="36"/>
  <c r="H33" i="36"/>
  <c r="G33" i="36"/>
  <c r="F33" i="36"/>
  <c r="E33" i="36"/>
  <c r="D33" i="36"/>
  <c r="C33" i="36"/>
  <c r="B33" i="36"/>
  <c r="L32" i="36"/>
  <c r="M32" i="36" s="1"/>
  <c r="K32" i="36"/>
  <c r="J32" i="36"/>
  <c r="I32" i="36"/>
  <c r="H32" i="36"/>
  <c r="G32" i="36"/>
  <c r="F32" i="36"/>
  <c r="E32" i="36"/>
  <c r="D32" i="36"/>
  <c r="C32" i="36"/>
  <c r="B32" i="36"/>
  <c r="L31" i="36"/>
  <c r="K31" i="36"/>
  <c r="J31" i="36"/>
  <c r="I31" i="36"/>
  <c r="H31" i="36"/>
  <c r="G31" i="36"/>
  <c r="F31" i="36"/>
  <c r="E31" i="36"/>
  <c r="D31" i="36"/>
  <c r="C31" i="36"/>
  <c r="B31" i="36"/>
  <c r="L30" i="36"/>
  <c r="K30" i="36"/>
  <c r="J30" i="36"/>
  <c r="I30" i="36"/>
  <c r="H30" i="36"/>
  <c r="G30" i="36"/>
  <c r="F30" i="36"/>
  <c r="E30" i="36"/>
  <c r="D30" i="36"/>
  <c r="C30" i="36"/>
  <c r="B30" i="36"/>
  <c r="L29" i="36"/>
  <c r="K29" i="36"/>
  <c r="J29" i="36"/>
  <c r="I29" i="36"/>
  <c r="H29" i="36"/>
  <c r="G29" i="36"/>
  <c r="F29" i="36"/>
  <c r="E29" i="36"/>
  <c r="D29" i="36"/>
  <c r="C29" i="36"/>
  <c r="B29" i="36"/>
  <c r="L28" i="36"/>
  <c r="M28" i="36" s="1"/>
  <c r="K28" i="36"/>
  <c r="J28" i="36"/>
  <c r="I28" i="36"/>
  <c r="H28" i="36"/>
  <c r="G28" i="36"/>
  <c r="F28" i="36"/>
  <c r="E28" i="36"/>
  <c r="D28" i="36"/>
  <c r="C28" i="36"/>
  <c r="B28" i="36"/>
  <c r="L27" i="36"/>
  <c r="K27" i="36"/>
  <c r="J27" i="36"/>
  <c r="I27" i="36"/>
  <c r="H27" i="36"/>
  <c r="G27" i="36"/>
  <c r="F27" i="36"/>
  <c r="E27" i="36"/>
  <c r="D27" i="36"/>
  <c r="C27" i="36"/>
  <c r="B27" i="36"/>
  <c r="L26" i="36"/>
  <c r="K26" i="36"/>
  <c r="J26" i="36"/>
  <c r="I26" i="36"/>
  <c r="H26" i="36"/>
  <c r="G26" i="36"/>
  <c r="F26" i="36"/>
  <c r="E26" i="36"/>
  <c r="D26" i="36"/>
  <c r="C26" i="36"/>
  <c r="B26" i="36"/>
  <c r="L25" i="36"/>
  <c r="K25" i="36"/>
  <c r="J25" i="36"/>
  <c r="I25" i="36"/>
  <c r="H25" i="36"/>
  <c r="G25" i="36"/>
  <c r="F25" i="36"/>
  <c r="E25" i="36"/>
  <c r="D25" i="36"/>
  <c r="C25" i="36"/>
  <c r="B25" i="36"/>
  <c r="L24" i="36"/>
  <c r="M24" i="36" s="1"/>
  <c r="K24" i="36"/>
  <c r="J24" i="36"/>
  <c r="I24" i="36"/>
  <c r="H24" i="36"/>
  <c r="G24" i="36"/>
  <c r="F24" i="36"/>
  <c r="E24" i="36"/>
  <c r="D24" i="36"/>
  <c r="C24" i="36"/>
  <c r="B24" i="36"/>
  <c r="L22" i="36"/>
  <c r="K22" i="36"/>
  <c r="J22" i="36"/>
  <c r="I22" i="36"/>
  <c r="H22" i="36"/>
  <c r="G22" i="36"/>
  <c r="F22" i="36"/>
  <c r="E22" i="36"/>
  <c r="D22" i="36"/>
  <c r="C22" i="36"/>
  <c r="L21" i="36"/>
  <c r="M21" i="36" s="1"/>
  <c r="K21" i="36"/>
  <c r="J21" i="36"/>
  <c r="I21" i="36"/>
  <c r="H21" i="36"/>
  <c r="G21" i="36"/>
  <c r="F21" i="36"/>
  <c r="E21" i="36"/>
  <c r="D21" i="36"/>
  <c r="C21" i="36"/>
  <c r="B21" i="36"/>
  <c r="L20" i="36"/>
  <c r="M20" i="36" s="1"/>
  <c r="K20" i="36"/>
  <c r="J20" i="36"/>
  <c r="I20" i="36"/>
  <c r="H20" i="36"/>
  <c r="G20" i="36"/>
  <c r="F20" i="36"/>
  <c r="E20" i="36"/>
  <c r="D20" i="36"/>
  <c r="C20" i="36"/>
  <c r="B20" i="36"/>
  <c r="L19" i="36"/>
  <c r="M19" i="36" s="1"/>
  <c r="K19" i="36"/>
  <c r="J19" i="36"/>
  <c r="I19" i="36"/>
  <c r="H19" i="36"/>
  <c r="G19" i="36"/>
  <c r="F19" i="36"/>
  <c r="E19" i="36"/>
  <c r="D19" i="36"/>
  <c r="C19" i="36"/>
  <c r="B19" i="36"/>
  <c r="L18" i="36"/>
  <c r="M18" i="36" s="1"/>
  <c r="K18" i="36"/>
  <c r="J18" i="36"/>
  <c r="I18" i="36"/>
  <c r="H18" i="36"/>
  <c r="G18" i="36"/>
  <c r="F18" i="36"/>
  <c r="E18" i="36"/>
  <c r="D18" i="36"/>
  <c r="C18" i="36"/>
  <c r="B18" i="36"/>
  <c r="L17" i="36"/>
  <c r="M17" i="36" s="1"/>
  <c r="K17" i="36"/>
  <c r="J17" i="36"/>
  <c r="I17" i="36"/>
  <c r="H17" i="36"/>
  <c r="G17" i="36"/>
  <c r="F17" i="36"/>
  <c r="E17" i="36"/>
  <c r="D17" i="36"/>
  <c r="C17" i="36"/>
  <c r="B17" i="36"/>
  <c r="L16" i="36"/>
  <c r="M16" i="36" s="1"/>
  <c r="K16" i="36"/>
  <c r="J16" i="36"/>
  <c r="I16" i="36"/>
  <c r="H16" i="36"/>
  <c r="G16" i="36"/>
  <c r="F16" i="36"/>
  <c r="E16" i="36"/>
  <c r="D16" i="36"/>
  <c r="C16" i="36"/>
  <c r="B16" i="36"/>
  <c r="L15" i="36"/>
  <c r="M15" i="36" s="1"/>
  <c r="K15" i="36"/>
  <c r="J15" i="36"/>
  <c r="I15" i="36"/>
  <c r="H15" i="36"/>
  <c r="G15" i="36"/>
  <c r="F15" i="36"/>
  <c r="E15" i="36"/>
  <c r="D15" i="36"/>
  <c r="C15" i="36"/>
  <c r="B15" i="36"/>
  <c r="L14" i="36"/>
  <c r="M14" i="36" s="1"/>
  <c r="K14" i="36"/>
  <c r="J14" i="36"/>
  <c r="I14" i="36"/>
  <c r="H14" i="36"/>
  <c r="G14" i="36"/>
  <c r="F14" i="36"/>
  <c r="E14" i="36"/>
  <c r="D14" i="36"/>
  <c r="C14" i="36"/>
  <c r="B14" i="36"/>
  <c r="L12" i="36"/>
  <c r="M12" i="36" s="1"/>
  <c r="K12" i="36"/>
  <c r="J12" i="36"/>
  <c r="I12" i="36"/>
  <c r="H12" i="36"/>
  <c r="G12" i="36"/>
  <c r="F12" i="36"/>
  <c r="E12" i="36"/>
  <c r="D12" i="36"/>
  <c r="C12" i="36"/>
  <c r="L11" i="36"/>
  <c r="M11" i="36" s="1"/>
  <c r="K11" i="36"/>
  <c r="J11" i="36"/>
  <c r="I11" i="36"/>
  <c r="H11" i="36"/>
  <c r="G11" i="36"/>
  <c r="F11" i="36"/>
  <c r="E11" i="36"/>
  <c r="D11" i="36"/>
  <c r="C11" i="36"/>
  <c r="B11" i="36"/>
  <c r="L10" i="36"/>
  <c r="K10" i="36"/>
  <c r="J10" i="36"/>
  <c r="I10" i="36"/>
  <c r="H10" i="36"/>
  <c r="G10" i="36"/>
  <c r="F10" i="36"/>
  <c r="E10" i="36"/>
  <c r="D10" i="36"/>
  <c r="C10" i="36"/>
  <c r="B10" i="36"/>
  <c r="L9" i="36"/>
  <c r="K9" i="36"/>
  <c r="J9" i="36"/>
  <c r="I9" i="36"/>
  <c r="H9" i="36"/>
  <c r="G9" i="36"/>
  <c r="F9" i="36"/>
  <c r="E9" i="36"/>
  <c r="D9" i="36"/>
  <c r="C9" i="36"/>
  <c r="B9" i="36"/>
  <c r="L8" i="36"/>
  <c r="K8" i="36"/>
  <c r="J8" i="36"/>
  <c r="I8" i="36"/>
  <c r="H8" i="36"/>
  <c r="G8" i="36"/>
  <c r="F8" i="36"/>
  <c r="E8" i="36"/>
  <c r="D8" i="36"/>
  <c r="C8" i="36"/>
  <c r="B8" i="36"/>
  <c r="H5" i="36"/>
  <c r="C5" i="36"/>
  <c r="M8" i="36" l="1"/>
  <c r="M25" i="36"/>
  <c r="M29" i="36"/>
  <c r="M33" i="36"/>
  <c r="M37" i="36"/>
  <c r="M41" i="36"/>
  <c r="M48" i="36"/>
  <c r="M58" i="36"/>
  <c r="M63" i="36"/>
  <c r="M67" i="36"/>
  <c r="M10" i="36"/>
  <c r="M22" i="36"/>
  <c r="M27" i="36"/>
  <c r="M31" i="36"/>
  <c r="M35" i="36"/>
  <c r="M39" i="36"/>
  <c r="M43" i="36"/>
  <c r="M54" i="36"/>
  <c r="M66" i="36"/>
  <c r="M9" i="36"/>
  <c r="M26" i="36"/>
  <c r="M30" i="36"/>
  <c r="M34" i="36"/>
  <c r="M38" i="36"/>
  <c r="M42" i="36"/>
  <c r="M49" i="36"/>
  <c r="M53" i="36"/>
  <c r="M57" i="36"/>
  <c r="M60" i="36"/>
  <c r="M64" i="36"/>
  <c r="M23" i="38"/>
  <c r="F52" i="38"/>
  <c r="F70" i="38" s="1"/>
  <c r="K52" i="38"/>
  <c r="K70" i="38" s="1"/>
  <c r="M50" i="38"/>
  <c r="C52" i="38"/>
  <c r="C70" i="38" s="1"/>
  <c r="G70" i="38" s="1"/>
  <c r="M65" i="38"/>
  <c r="M13" i="38"/>
  <c r="G51" i="38"/>
  <c r="G52" i="38" s="1"/>
  <c r="I52" i="38"/>
  <c r="I70" i="38" s="1"/>
  <c r="M69" i="38"/>
  <c r="G46" i="38"/>
  <c r="M9" i="38"/>
  <c r="L46" i="38"/>
  <c r="M46" i="38" s="1"/>
  <c r="M48" i="38"/>
  <c r="G65" i="38"/>
  <c r="D52" i="37"/>
  <c r="D70" i="37" s="1"/>
  <c r="I52" i="37"/>
  <c r="I70" i="37" s="1"/>
  <c r="M69" i="37"/>
  <c r="E52" i="37"/>
  <c r="E70" i="37" s="1"/>
  <c r="J52" i="37"/>
  <c r="J70" i="37" s="1"/>
  <c r="F52" i="37"/>
  <c r="F70" i="37" s="1"/>
  <c r="K52" i="37"/>
  <c r="K70" i="37" s="1"/>
  <c r="G52" i="37"/>
  <c r="G70" i="37" s="1"/>
  <c r="C52" i="37"/>
  <c r="C70" i="37" s="1"/>
  <c r="H52" i="37"/>
  <c r="H70" i="37" s="1"/>
  <c r="L23" i="37"/>
  <c r="M25" i="37"/>
  <c r="M46" i="37" s="1"/>
  <c r="M51" i="37" s="1"/>
  <c r="L13" i="37"/>
  <c r="L51" i="37" s="1"/>
  <c r="L52" i="37" s="1"/>
  <c r="L70" i="37" s="1"/>
  <c r="M70" i="37" s="1"/>
  <c r="M54" i="37"/>
  <c r="M57" i="37" s="1"/>
  <c r="M58" i="37"/>
  <c r="M59" i="37" s="1"/>
  <c r="M48" i="37"/>
  <c r="M50" i="37" s="1"/>
  <c r="L65" i="37"/>
  <c r="L51" i="38" l="1"/>
  <c r="M52" i="37"/>
  <c r="M51" i="38" l="1"/>
  <c r="L52" i="38"/>
  <c r="L70" i="38" l="1"/>
  <c r="M70" i="38" s="1"/>
  <c r="M52" i="38"/>
  <c r="M67" i="35" l="1"/>
  <c r="L67" i="35"/>
  <c r="K67" i="35"/>
  <c r="J67" i="35"/>
  <c r="I67" i="35"/>
  <c r="H67" i="35"/>
  <c r="G67" i="35"/>
  <c r="F67" i="35"/>
  <c r="E67" i="35"/>
  <c r="D67" i="35"/>
  <c r="C67" i="35"/>
  <c r="M63" i="35"/>
  <c r="L63" i="35"/>
  <c r="K63" i="35"/>
  <c r="J63" i="35"/>
  <c r="I63" i="35"/>
  <c r="H63" i="35"/>
  <c r="G63" i="35"/>
  <c r="F63" i="35"/>
  <c r="E63" i="35"/>
  <c r="D63" i="35"/>
  <c r="C63" i="35"/>
  <c r="M57" i="35"/>
  <c r="L57" i="35"/>
  <c r="K57" i="35"/>
  <c r="J57" i="35"/>
  <c r="I57" i="35"/>
  <c r="H57" i="35"/>
  <c r="G57" i="35"/>
  <c r="F57" i="35"/>
  <c r="E57" i="35"/>
  <c r="D57" i="35"/>
  <c r="C57" i="35"/>
  <c r="M55" i="35"/>
  <c r="L55" i="35"/>
  <c r="K55" i="35"/>
  <c r="J55" i="35"/>
  <c r="I55" i="35"/>
  <c r="H55" i="35"/>
  <c r="G55" i="35"/>
  <c r="F55" i="35"/>
  <c r="E55" i="35"/>
  <c r="D55" i="35"/>
  <c r="C55" i="35"/>
  <c r="M48" i="35"/>
  <c r="L48" i="35"/>
  <c r="K48" i="35"/>
  <c r="J48" i="35"/>
  <c r="I48" i="35"/>
  <c r="H48" i="35"/>
  <c r="G48" i="35"/>
  <c r="F48" i="35"/>
  <c r="E48" i="35"/>
  <c r="D48" i="35"/>
  <c r="C48" i="35"/>
  <c r="M44" i="35"/>
  <c r="L44" i="35"/>
  <c r="K44" i="35"/>
  <c r="J44" i="35"/>
  <c r="I44" i="35"/>
  <c r="H44" i="35"/>
  <c r="G44" i="35"/>
  <c r="F44" i="35"/>
  <c r="E44" i="35"/>
  <c r="D44" i="35"/>
  <c r="C44" i="35"/>
  <c r="M21" i="35"/>
  <c r="M50" i="35" s="1"/>
  <c r="M68" i="35" s="1"/>
  <c r="L21" i="35"/>
  <c r="K21" i="35"/>
  <c r="J21" i="35"/>
  <c r="I21" i="35"/>
  <c r="I50" i="35" s="1"/>
  <c r="I68" i="35" s="1"/>
  <c r="H21" i="35"/>
  <c r="G21" i="35"/>
  <c r="F21" i="35"/>
  <c r="E21" i="35"/>
  <c r="E50" i="35" s="1"/>
  <c r="E68" i="35" s="1"/>
  <c r="D21" i="35"/>
  <c r="C21" i="35"/>
  <c r="M11" i="35"/>
  <c r="M49" i="35" s="1"/>
  <c r="L11" i="35"/>
  <c r="L50" i="35" s="1"/>
  <c r="L68" i="35" s="1"/>
  <c r="K11" i="35"/>
  <c r="K49" i="35" s="1"/>
  <c r="J11" i="35"/>
  <c r="J49" i="35" s="1"/>
  <c r="I11" i="35"/>
  <c r="I49" i="35" s="1"/>
  <c r="H11" i="35"/>
  <c r="H50" i="35" s="1"/>
  <c r="H68" i="35" s="1"/>
  <c r="G11" i="35"/>
  <c r="G49" i="35" s="1"/>
  <c r="F11" i="35"/>
  <c r="F49" i="35" s="1"/>
  <c r="E11" i="35"/>
  <c r="E49" i="35" s="1"/>
  <c r="D11" i="35"/>
  <c r="D50" i="35" s="1"/>
  <c r="D68" i="35" s="1"/>
  <c r="C11" i="35"/>
  <c r="C49" i="35" s="1"/>
  <c r="L49" i="35" l="1"/>
  <c r="F50" i="35"/>
  <c r="F68" i="35" s="1"/>
  <c r="J50" i="35"/>
  <c r="J68" i="35" s="1"/>
  <c r="H49" i="35"/>
  <c r="C50" i="35"/>
  <c r="C68" i="35" s="1"/>
  <c r="G50" i="35"/>
  <c r="G68" i="35" s="1"/>
  <c r="K50" i="35"/>
  <c r="K68" i="35" s="1"/>
  <c r="D49" i="35"/>
  <c r="D39" i="34" l="1"/>
  <c r="C39" i="34"/>
  <c r="D38" i="34"/>
  <c r="C38" i="34"/>
  <c r="D37" i="34"/>
  <c r="C37" i="34"/>
  <c r="D36" i="34"/>
  <c r="C36" i="34"/>
  <c r="D34" i="34"/>
  <c r="C34" i="34"/>
  <c r="D33" i="34"/>
  <c r="C33" i="34"/>
  <c r="D32" i="34"/>
  <c r="C32" i="34"/>
  <c r="D31" i="34"/>
  <c r="C31" i="34"/>
  <c r="D30" i="34"/>
  <c r="C30" i="34"/>
  <c r="D29" i="34"/>
  <c r="C29" i="34"/>
  <c r="D25" i="34"/>
  <c r="C25" i="34"/>
  <c r="D24" i="34"/>
  <c r="C24" i="34"/>
  <c r="D23" i="34"/>
  <c r="C23" i="34"/>
  <c r="D22" i="34"/>
  <c r="C22" i="34"/>
  <c r="D21" i="34"/>
  <c r="C21" i="34"/>
  <c r="D20" i="34"/>
  <c r="C20" i="34"/>
  <c r="D19" i="34"/>
  <c r="C19" i="34"/>
  <c r="D18" i="34"/>
  <c r="C18" i="34"/>
  <c r="D15" i="34"/>
  <c r="C15" i="34"/>
  <c r="D14" i="34"/>
  <c r="C14" i="34"/>
  <c r="D13" i="34"/>
  <c r="C13" i="34"/>
  <c r="D12" i="34"/>
  <c r="C12" i="34"/>
  <c r="F55" i="33" l="1"/>
  <c r="E55" i="33"/>
  <c r="D55" i="33"/>
  <c r="C55" i="33"/>
  <c r="F52" i="33"/>
  <c r="E52" i="33"/>
  <c r="D52" i="33"/>
  <c r="C52" i="33"/>
  <c r="F47" i="33"/>
  <c r="E47" i="33"/>
  <c r="D47" i="33"/>
  <c r="C47" i="33"/>
  <c r="F45" i="33"/>
  <c r="E45" i="33"/>
  <c r="D45" i="33"/>
  <c r="C45" i="33"/>
  <c r="F41" i="33"/>
  <c r="E41" i="33"/>
  <c r="D41" i="33"/>
  <c r="C41" i="33"/>
  <c r="F38" i="33"/>
  <c r="F56" i="33" s="1"/>
  <c r="E38" i="33"/>
  <c r="E56" i="33" s="1"/>
  <c r="D38" i="33"/>
  <c r="D56" i="33" s="1"/>
  <c r="C38" i="33"/>
  <c r="C56" i="33" s="1"/>
  <c r="H71" i="31" l="1"/>
  <c r="G71" i="31"/>
  <c r="F70" i="31"/>
  <c r="J70" i="31" s="1"/>
  <c r="E70" i="31"/>
  <c r="I70" i="31" s="1"/>
  <c r="D70" i="31"/>
  <c r="C70" i="31"/>
  <c r="B70" i="31"/>
  <c r="F69" i="31"/>
  <c r="E69" i="31"/>
  <c r="I69" i="31" s="1"/>
  <c r="D69" i="31"/>
  <c r="D71" i="31" s="1"/>
  <c r="C69" i="31"/>
  <c r="C71" i="31" s="1"/>
  <c r="B69" i="31"/>
  <c r="H67" i="31"/>
  <c r="G67" i="31"/>
  <c r="F66" i="31"/>
  <c r="J66" i="31" s="1"/>
  <c r="E66" i="31"/>
  <c r="I66" i="31" s="1"/>
  <c r="D66" i="31"/>
  <c r="C66" i="31"/>
  <c r="B66" i="31"/>
  <c r="F65" i="31"/>
  <c r="J65" i="31" s="1"/>
  <c r="E65" i="31"/>
  <c r="I65" i="31" s="1"/>
  <c r="D65" i="31"/>
  <c r="C65" i="31"/>
  <c r="B65" i="31"/>
  <c r="F64" i="31"/>
  <c r="J64" i="31" s="1"/>
  <c r="E64" i="31"/>
  <c r="D64" i="31"/>
  <c r="C64" i="31"/>
  <c r="B64" i="31"/>
  <c r="J63" i="31"/>
  <c r="F63" i="31"/>
  <c r="E63" i="31"/>
  <c r="I63" i="31" s="1"/>
  <c r="D63" i="31"/>
  <c r="D67" i="31" s="1"/>
  <c r="C63" i="31"/>
  <c r="B63" i="31"/>
  <c r="H61" i="31"/>
  <c r="G61" i="31"/>
  <c r="J60" i="31"/>
  <c r="F60" i="31"/>
  <c r="F61" i="31" s="1"/>
  <c r="J61" i="31" s="1"/>
  <c r="E60" i="31"/>
  <c r="I60" i="31" s="1"/>
  <c r="D60" i="31"/>
  <c r="D61" i="31" s="1"/>
  <c r="C60" i="31"/>
  <c r="C61" i="31" s="1"/>
  <c r="H59" i="31"/>
  <c r="G59" i="31"/>
  <c r="F58" i="31"/>
  <c r="J58" i="31" s="1"/>
  <c r="E58" i="31"/>
  <c r="I58" i="31" s="1"/>
  <c r="D58" i="31"/>
  <c r="C58" i="31"/>
  <c r="B58" i="31"/>
  <c r="F57" i="31"/>
  <c r="J57" i="31" s="1"/>
  <c r="E57" i="31"/>
  <c r="I57" i="31" s="1"/>
  <c r="D57" i="31"/>
  <c r="C57" i="31"/>
  <c r="B57" i="31"/>
  <c r="I56" i="31"/>
  <c r="F56" i="31"/>
  <c r="J56" i="31" s="1"/>
  <c r="E56" i="31"/>
  <c r="E59" i="31" s="1"/>
  <c r="I59" i="31" s="1"/>
  <c r="D56" i="31"/>
  <c r="C56" i="31"/>
  <c r="C59" i="31" s="1"/>
  <c r="B56" i="31"/>
  <c r="H53" i="31"/>
  <c r="H49" i="31"/>
  <c r="H51" i="31" s="1"/>
  <c r="H72" i="31" s="1"/>
  <c r="G49" i="31"/>
  <c r="F48" i="31"/>
  <c r="J48" i="31" s="1"/>
  <c r="E48" i="31"/>
  <c r="I48" i="31" s="1"/>
  <c r="D48" i="31"/>
  <c r="C48" i="31"/>
  <c r="B48" i="31"/>
  <c r="F47" i="31"/>
  <c r="J47" i="31" s="1"/>
  <c r="E47" i="31"/>
  <c r="I47" i="31" s="1"/>
  <c r="D47" i="31"/>
  <c r="D49" i="31" s="1"/>
  <c r="C47" i="31"/>
  <c r="C49" i="31" s="1"/>
  <c r="B47" i="31"/>
  <c r="H45" i="31"/>
  <c r="G45" i="31"/>
  <c r="J44" i="31"/>
  <c r="F44" i="31"/>
  <c r="E44" i="31"/>
  <c r="I44" i="31" s="1"/>
  <c r="D44" i="31"/>
  <c r="C44" i="31"/>
  <c r="B44" i="31"/>
  <c r="J43" i="31"/>
  <c r="F43" i="31"/>
  <c r="E43" i="31"/>
  <c r="I43" i="31" s="1"/>
  <c r="D43" i="31"/>
  <c r="C43" i="31"/>
  <c r="B43" i="31"/>
  <c r="F42" i="31"/>
  <c r="J42" i="31" s="1"/>
  <c r="E42" i="31"/>
  <c r="I42" i="31" s="1"/>
  <c r="D42" i="31"/>
  <c r="C42" i="31"/>
  <c r="B42" i="31"/>
  <c r="F41" i="31"/>
  <c r="J41" i="31" s="1"/>
  <c r="E41" i="31"/>
  <c r="I41" i="31" s="1"/>
  <c r="D41" i="31"/>
  <c r="C41" i="31"/>
  <c r="B41" i="31"/>
  <c r="F40" i="31"/>
  <c r="J40" i="31" s="1"/>
  <c r="E40" i="31"/>
  <c r="I40" i="31" s="1"/>
  <c r="D40" i="31"/>
  <c r="C40" i="31"/>
  <c r="B40" i="31"/>
  <c r="J39" i="31"/>
  <c r="I39" i="31"/>
  <c r="F39" i="31"/>
  <c r="E39" i="31"/>
  <c r="D39" i="31"/>
  <c r="C39" i="31"/>
  <c r="B39" i="31"/>
  <c r="F38" i="31"/>
  <c r="J38" i="31" s="1"/>
  <c r="E38" i="31"/>
  <c r="I38" i="31" s="1"/>
  <c r="D38" i="31"/>
  <c r="C38" i="31"/>
  <c r="B38" i="31"/>
  <c r="F37" i="31"/>
  <c r="J37" i="31" s="1"/>
  <c r="E37" i="31"/>
  <c r="I37" i="31" s="1"/>
  <c r="D37" i="31"/>
  <c r="C37" i="31"/>
  <c r="B37" i="31"/>
  <c r="J36" i="31"/>
  <c r="F36" i="31"/>
  <c r="E36" i="31"/>
  <c r="I36" i="31" s="1"/>
  <c r="D36" i="31"/>
  <c r="C36" i="31"/>
  <c r="B36" i="31"/>
  <c r="I35" i="31"/>
  <c r="F35" i="31"/>
  <c r="J35" i="31" s="1"/>
  <c r="E35" i="31"/>
  <c r="D35" i="31"/>
  <c r="C35" i="31"/>
  <c r="B35" i="31"/>
  <c r="F34" i="31"/>
  <c r="J34" i="31" s="1"/>
  <c r="E34" i="31"/>
  <c r="I34" i="31" s="1"/>
  <c r="D34" i="31"/>
  <c r="C34" i="31"/>
  <c r="B34" i="31"/>
  <c r="F33" i="31"/>
  <c r="J33" i="31" s="1"/>
  <c r="E33" i="31"/>
  <c r="I33" i="31" s="1"/>
  <c r="D33" i="31"/>
  <c r="C33" i="31"/>
  <c r="B33" i="31"/>
  <c r="F32" i="31"/>
  <c r="J32" i="31" s="1"/>
  <c r="E32" i="31"/>
  <c r="I32" i="31" s="1"/>
  <c r="D32" i="31"/>
  <c r="C32" i="31"/>
  <c r="B32" i="31"/>
  <c r="F31" i="31"/>
  <c r="J31" i="31" s="1"/>
  <c r="E31" i="31"/>
  <c r="I31" i="31" s="1"/>
  <c r="D31" i="31"/>
  <c r="C31" i="31"/>
  <c r="B31" i="31"/>
  <c r="F30" i="31"/>
  <c r="J30" i="31" s="1"/>
  <c r="E30" i="31"/>
  <c r="I30" i="31" s="1"/>
  <c r="D30" i="31"/>
  <c r="C30" i="31"/>
  <c r="B30" i="31"/>
  <c r="J29" i="31"/>
  <c r="F29" i="31"/>
  <c r="E29" i="31"/>
  <c r="I29" i="31" s="1"/>
  <c r="D29" i="31"/>
  <c r="C29" i="31"/>
  <c r="B29" i="31"/>
  <c r="F28" i="31"/>
  <c r="J28" i="31" s="1"/>
  <c r="E28" i="31"/>
  <c r="I28" i="31" s="1"/>
  <c r="D28" i="31"/>
  <c r="C28" i="31"/>
  <c r="B28" i="31"/>
  <c r="F27" i="31"/>
  <c r="J27" i="31" s="1"/>
  <c r="E27" i="31"/>
  <c r="I27" i="31" s="1"/>
  <c r="D27" i="31"/>
  <c r="C27" i="31"/>
  <c r="B27" i="31"/>
  <c r="F26" i="31"/>
  <c r="E26" i="31"/>
  <c r="I26" i="31" s="1"/>
  <c r="D26" i="31"/>
  <c r="C26" i="31"/>
  <c r="B26" i="31"/>
  <c r="J25" i="31"/>
  <c r="F25" i="31"/>
  <c r="E25" i="31"/>
  <c r="I25" i="31" s="1"/>
  <c r="D25" i="31"/>
  <c r="C25" i="31"/>
  <c r="B25" i="31"/>
  <c r="I24" i="31"/>
  <c r="F24" i="31"/>
  <c r="J24" i="31" s="1"/>
  <c r="E24" i="31"/>
  <c r="D24" i="31"/>
  <c r="C24" i="31"/>
  <c r="B24" i="31"/>
  <c r="H21" i="31"/>
  <c r="G21" i="31"/>
  <c r="I20" i="31"/>
  <c r="F20" i="31"/>
  <c r="J20" i="31" s="1"/>
  <c r="E20" i="31"/>
  <c r="D20" i="31"/>
  <c r="C20" i="31"/>
  <c r="B20" i="31"/>
  <c r="F19" i="31"/>
  <c r="J19" i="31" s="1"/>
  <c r="E19" i="31"/>
  <c r="I19" i="31" s="1"/>
  <c r="D19" i="31"/>
  <c r="C19" i="31"/>
  <c r="B19" i="31"/>
  <c r="J18" i="31"/>
  <c r="F18" i="31"/>
  <c r="E18" i="31"/>
  <c r="I18" i="31" s="1"/>
  <c r="D18" i="31"/>
  <c r="C18" i="31"/>
  <c r="B18" i="31"/>
  <c r="J17" i="31"/>
  <c r="F17" i="31"/>
  <c r="E17" i="31"/>
  <c r="I17" i="31" s="1"/>
  <c r="D17" i="31"/>
  <c r="C17" i="31"/>
  <c r="B17" i="31"/>
  <c r="I16" i="31"/>
  <c r="F16" i="31"/>
  <c r="J16" i="31" s="1"/>
  <c r="E16" i="31"/>
  <c r="D16" i="31"/>
  <c r="C16" i="31"/>
  <c r="B16" i="31"/>
  <c r="F15" i="31"/>
  <c r="J15" i="31" s="1"/>
  <c r="E15" i="31"/>
  <c r="I15" i="31" s="1"/>
  <c r="D15" i="31"/>
  <c r="C15" i="31"/>
  <c r="B15" i="31"/>
  <c r="J14" i="31"/>
  <c r="F14" i="31"/>
  <c r="E14" i="31"/>
  <c r="I14" i="31" s="1"/>
  <c r="D14" i="31"/>
  <c r="C14" i="31"/>
  <c r="B14" i="31"/>
  <c r="J13" i="31"/>
  <c r="F13" i="31"/>
  <c r="E13" i="31"/>
  <c r="I13" i="31" s="1"/>
  <c r="D13" i="31"/>
  <c r="D21" i="31" s="1"/>
  <c r="C13" i="31"/>
  <c r="B13" i="31"/>
  <c r="H10" i="31"/>
  <c r="G10" i="31"/>
  <c r="G53" i="31" s="1"/>
  <c r="I9" i="31"/>
  <c r="F9" i="31"/>
  <c r="J9" i="31" s="1"/>
  <c r="E9" i="31"/>
  <c r="D9" i="31"/>
  <c r="C9" i="31"/>
  <c r="B9" i="31"/>
  <c r="F8" i="31"/>
  <c r="J8" i="31" s="1"/>
  <c r="E8" i="31"/>
  <c r="I8" i="31" s="1"/>
  <c r="D8" i="31"/>
  <c r="C8" i="31"/>
  <c r="B8" i="31"/>
  <c r="J7" i="31"/>
  <c r="F7" i="31"/>
  <c r="E7" i="31"/>
  <c r="I7" i="31" s="1"/>
  <c r="D7" i="31"/>
  <c r="C7" i="31"/>
  <c r="B7" i="31"/>
  <c r="I6" i="31"/>
  <c r="F6" i="31"/>
  <c r="F10" i="31" s="1"/>
  <c r="E6" i="31"/>
  <c r="D6" i="31"/>
  <c r="C6" i="31"/>
  <c r="B6" i="31"/>
  <c r="C4" i="31"/>
  <c r="AB71" i="32"/>
  <c r="AA71" i="32"/>
  <c r="Z71" i="32"/>
  <c r="Y71" i="32"/>
  <c r="X71" i="32"/>
  <c r="W71" i="32"/>
  <c r="V71" i="32"/>
  <c r="U71" i="32"/>
  <c r="R71" i="32"/>
  <c r="Q71" i="32"/>
  <c r="P71" i="32"/>
  <c r="O71" i="32"/>
  <c r="N71" i="32"/>
  <c r="M71" i="32"/>
  <c r="L71" i="32"/>
  <c r="K71" i="32"/>
  <c r="J71" i="32"/>
  <c r="I71" i="32"/>
  <c r="H71" i="32"/>
  <c r="G71" i="32"/>
  <c r="F71" i="32"/>
  <c r="AF71" i="32" s="1"/>
  <c r="E71" i="32"/>
  <c r="AE71" i="32" s="1"/>
  <c r="D71" i="32"/>
  <c r="C71" i="32"/>
  <c r="AF70" i="32"/>
  <c r="AE70" i="32"/>
  <c r="AD70" i="32"/>
  <c r="AC70" i="32"/>
  <c r="AC71" i="32" s="1"/>
  <c r="T70" i="32"/>
  <c r="S70" i="32"/>
  <c r="AF69" i="32"/>
  <c r="AE69" i="32"/>
  <c r="AD69" i="32"/>
  <c r="AD71" i="32" s="1"/>
  <c r="AC69" i="32"/>
  <c r="T69" i="32"/>
  <c r="S69" i="32"/>
  <c r="AB67" i="32"/>
  <c r="AA67" i="32"/>
  <c r="Z67" i="32"/>
  <c r="Y67" i="32"/>
  <c r="X67" i="32"/>
  <c r="W67" i="32"/>
  <c r="V67" i="32"/>
  <c r="U67" i="32"/>
  <c r="R67" i="32"/>
  <c r="Q67" i="32"/>
  <c r="P67" i="32"/>
  <c r="O67" i="32"/>
  <c r="N67" i="32"/>
  <c r="M67" i="32"/>
  <c r="L67" i="32"/>
  <c r="K67" i="32"/>
  <c r="J67" i="32"/>
  <c r="I67" i="32"/>
  <c r="H67" i="32"/>
  <c r="G67" i="32"/>
  <c r="F67" i="32"/>
  <c r="AF67" i="32" s="1"/>
  <c r="E67" i="32"/>
  <c r="AE67" i="32" s="1"/>
  <c r="D67" i="32"/>
  <c r="AD67" i="32" s="1"/>
  <c r="C67" i="32"/>
  <c r="AC67" i="32" s="1"/>
  <c r="AF66" i="32"/>
  <c r="AE66" i="32"/>
  <c r="AD66" i="32"/>
  <c r="AC66" i="32"/>
  <c r="T66" i="32"/>
  <c r="S66" i="32"/>
  <c r="AF65" i="32"/>
  <c r="AE65" i="32"/>
  <c r="AD65" i="32"/>
  <c r="AC65" i="32"/>
  <c r="T65" i="32"/>
  <c r="S65" i="32"/>
  <c r="AF64" i="32"/>
  <c r="AE64" i="32"/>
  <c r="AD64" i="32"/>
  <c r="AC64" i="32"/>
  <c r="T64" i="32"/>
  <c r="S64" i="32"/>
  <c r="AF63" i="32"/>
  <c r="AE63" i="32"/>
  <c r="AD63" i="32"/>
  <c r="AC63" i="32"/>
  <c r="T63" i="32"/>
  <c r="S63" i="32"/>
  <c r="AB61" i="32"/>
  <c r="AA61" i="32"/>
  <c r="Z61" i="32"/>
  <c r="Y61" i="32"/>
  <c r="X61" i="32"/>
  <c r="W61" i="32"/>
  <c r="V61" i="32"/>
  <c r="U61" i="32"/>
  <c r="R61" i="32"/>
  <c r="Q61" i="32"/>
  <c r="P61" i="32"/>
  <c r="O61" i="32"/>
  <c r="N61" i="32"/>
  <c r="M61" i="32"/>
  <c r="L61" i="32"/>
  <c r="K61" i="32"/>
  <c r="J61" i="32"/>
  <c r="I61" i="32"/>
  <c r="H61" i="32"/>
  <c r="G61" i="32"/>
  <c r="F61" i="32"/>
  <c r="AF61" i="32" s="1"/>
  <c r="E61" i="32"/>
  <c r="AE61" i="32" s="1"/>
  <c r="D61" i="32"/>
  <c r="AD61" i="32" s="1"/>
  <c r="C61" i="32"/>
  <c r="AC61" i="32" s="1"/>
  <c r="AF60" i="32"/>
  <c r="AE60" i="32"/>
  <c r="AD60" i="32"/>
  <c r="AC60" i="32"/>
  <c r="T60" i="32"/>
  <c r="AB59" i="32"/>
  <c r="AA59" i="32"/>
  <c r="Z59" i="32"/>
  <c r="Y59" i="32"/>
  <c r="X59" i="32"/>
  <c r="W59" i="32"/>
  <c r="V59" i="32"/>
  <c r="U59" i="32"/>
  <c r="R59" i="32"/>
  <c r="Q59" i="32"/>
  <c r="P59" i="32"/>
  <c r="O59" i="32"/>
  <c r="N59" i="32"/>
  <c r="M59" i="32"/>
  <c r="L59" i="32"/>
  <c r="K59" i="32"/>
  <c r="J59" i="32"/>
  <c r="I59" i="32"/>
  <c r="H59" i="32"/>
  <c r="G59" i="32"/>
  <c r="F59" i="32"/>
  <c r="AF59" i="32" s="1"/>
  <c r="E59" i="32"/>
  <c r="AE59" i="32" s="1"/>
  <c r="D59" i="32"/>
  <c r="AD59" i="32" s="1"/>
  <c r="C59" i="32"/>
  <c r="AC59" i="32" s="1"/>
  <c r="AF58" i="32"/>
  <c r="AE58" i="32"/>
  <c r="AD58" i="32"/>
  <c r="AC58" i="32"/>
  <c r="T58" i="32"/>
  <c r="S58" i="32"/>
  <c r="AF57" i="32"/>
  <c r="AE57" i="32"/>
  <c r="AD57" i="32"/>
  <c r="AC57" i="32"/>
  <c r="T57" i="32"/>
  <c r="S57" i="32"/>
  <c r="AF56" i="32"/>
  <c r="AE56" i="32"/>
  <c r="AD56" i="32"/>
  <c r="AC56" i="32"/>
  <c r="T56" i="32"/>
  <c r="S56" i="32"/>
  <c r="AB49" i="32"/>
  <c r="AA49" i="32"/>
  <c r="Z49" i="32"/>
  <c r="Y49" i="32"/>
  <c r="X49" i="32"/>
  <c r="W49" i="32"/>
  <c r="V49" i="32"/>
  <c r="U49" i="32"/>
  <c r="R49" i="32"/>
  <c r="Q49" i="32"/>
  <c r="P49" i="32"/>
  <c r="O49" i="32"/>
  <c r="N49" i="32"/>
  <c r="M49" i="32"/>
  <c r="L49" i="32"/>
  <c r="K49" i="32"/>
  <c r="J49" i="32"/>
  <c r="I49" i="32"/>
  <c r="H49" i="32"/>
  <c r="G49" i="32"/>
  <c r="F49" i="32"/>
  <c r="AF49" i="32" s="1"/>
  <c r="E49" i="32"/>
  <c r="AE49" i="32" s="1"/>
  <c r="D49" i="32"/>
  <c r="AD49" i="32" s="1"/>
  <c r="C49" i="32"/>
  <c r="AC49" i="32" s="1"/>
  <c r="AF48" i="32"/>
  <c r="AE48" i="32"/>
  <c r="AD48" i="32"/>
  <c r="AC48" i="32"/>
  <c r="T48" i="32"/>
  <c r="S48" i="32"/>
  <c r="AF47" i="32"/>
  <c r="AE47" i="32"/>
  <c r="AD47" i="32"/>
  <c r="AC47" i="32"/>
  <c r="T47" i="32"/>
  <c r="S47" i="32"/>
  <c r="AB45" i="32"/>
  <c r="AB53" i="32" s="1"/>
  <c r="AA45" i="32"/>
  <c r="Z45" i="32"/>
  <c r="Y45" i="32"/>
  <c r="X45" i="32"/>
  <c r="X51" i="32" s="1"/>
  <c r="X72" i="32" s="1"/>
  <c r="W45" i="32"/>
  <c r="V45" i="32"/>
  <c r="U45" i="32"/>
  <c r="R45" i="32"/>
  <c r="R53" i="32" s="1"/>
  <c r="Q45" i="32"/>
  <c r="P45" i="32"/>
  <c r="O45" i="32"/>
  <c r="N45" i="32"/>
  <c r="N51" i="32" s="1"/>
  <c r="N72" i="32" s="1"/>
  <c r="M45" i="32"/>
  <c r="L45" i="32"/>
  <c r="K45" i="32"/>
  <c r="J45" i="32"/>
  <c r="J51" i="32" s="1"/>
  <c r="J72" i="32" s="1"/>
  <c r="I45" i="32"/>
  <c r="H45" i="32"/>
  <c r="G45" i="32"/>
  <c r="F45" i="32"/>
  <c r="F53" i="32" s="1"/>
  <c r="E45" i="32"/>
  <c r="AE45" i="32" s="1"/>
  <c r="D45" i="32"/>
  <c r="AD45" i="32" s="1"/>
  <c r="C45" i="32"/>
  <c r="AC45" i="32" s="1"/>
  <c r="AF44" i="32"/>
  <c r="AE44" i="32"/>
  <c r="AD44" i="32"/>
  <c r="AC44" i="32"/>
  <c r="T44" i="32"/>
  <c r="S44" i="32"/>
  <c r="AF43" i="32"/>
  <c r="AE43" i="32"/>
  <c r="AD43" i="32"/>
  <c r="AC43" i="32"/>
  <c r="T43" i="32"/>
  <c r="S43" i="32"/>
  <c r="AF42" i="32"/>
  <c r="AE42" i="32"/>
  <c r="AD42" i="32"/>
  <c r="AC42" i="32"/>
  <c r="T42" i="32"/>
  <c r="S42" i="32"/>
  <c r="AF41" i="32"/>
  <c r="AE41" i="32"/>
  <c r="AD41" i="32"/>
  <c r="AC41" i="32"/>
  <c r="T41" i="32"/>
  <c r="S41" i="32"/>
  <c r="AF40" i="32"/>
  <c r="AE40" i="32"/>
  <c r="AD40" i="32"/>
  <c r="AC40" i="32"/>
  <c r="T40" i="32"/>
  <c r="S40" i="32"/>
  <c r="AF39" i="32"/>
  <c r="AE39" i="32"/>
  <c r="AD39" i="32"/>
  <c r="AC39" i="32"/>
  <c r="T39" i="32"/>
  <c r="S39" i="32"/>
  <c r="AF38" i="32"/>
  <c r="AE38" i="32"/>
  <c r="AD38" i="32"/>
  <c r="AC38" i="32"/>
  <c r="T38" i="32"/>
  <c r="S38" i="32"/>
  <c r="AF37" i="32"/>
  <c r="AE37" i="32"/>
  <c r="AD37" i="32"/>
  <c r="AC37" i="32"/>
  <c r="T37" i="32"/>
  <c r="S37" i="32"/>
  <c r="AF36" i="32"/>
  <c r="AE36" i="32"/>
  <c r="AD36" i="32"/>
  <c r="AC36" i="32"/>
  <c r="T36" i="32"/>
  <c r="S36" i="32"/>
  <c r="AF35" i="32"/>
  <c r="AE35" i="32"/>
  <c r="AD35" i="32"/>
  <c r="AC35" i="32"/>
  <c r="T35" i="32"/>
  <c r="S35" i="32"/>
  <c r="AF34" i="32"/>
  <c r="AE34" i="32"/>
  <c r="AD34" i="32"/>
  <c r="AC34" i="32"/>
  <c r="T34" i="32"/>
  <c r="S34" i="32"/>
  <c r="AF33" i="32"/>
  <c r="AE33" i="32"/>
  <c r="AD33" i="32"/>
  <c r="AC33" i="32"/>
  <c r="T33" i="32"/>
  <c r="S33" i="32"/>
  <c r="AF32" i="32"/>
  <c r="AE32" i="32"/>
  <c r="AD32" i="32"/>
  <c r="AC32" i="32"/>
  <c r="T32" i="32"/>
  <c r="S32" i="32"/>
  <c r="AF31" i="32"/>
  <c r="AE31" i="32"/>
  <c r="AD31" i="32"/>
  <c r="AC31" i="32"/>
  <c r="T31" i="32"/>
  <c r="S31" i="32"/>
  <c r="AF30" i="32"/>
  <c r="AE30" i="32"/>
  <c r="AD30" i="32"/>
  <c r="AC30" i="32"/>
  <c r="T30" i="32"/>
  <c r="S30" i="32"/>
  <c r="AF29" i="32"/>
  <c r="AE29" i="32"/>
  <c r="AD29" i="32"/>
  <c r="AC29" i="32"/>
  <c r="T29" i="32"/>
  <c r="S29" i="32"/>
  <c r="AF28" i="32"/>
  <c r="AE28" i="32"/>
  <c r="AD28" i="32"/>
  <c r="AC28" i="32"/>
  <c r="T28" i="32"/>
  <c r="S28" i="32"/>
  <c r="AF27" i="32"/>
  <c r="AE27" i="32"/>
  <c r="AD27" i="32"/>
  <c r="AC27" i="32"/>
  <c r="T27" i="32"/>
  <c r="S27" i="32"/>
  <c r="AF26" i="32"/>
  <c r="AE26" i="32"/>
  <c r="AD26" i="32"/>
  <c r="AC26" i="32"/>
  <c r="T26" i="32"/>
  <c r="S26" i="32"/>
  <c r="AF25" i="32"/>
  <c r="AE25" i="32"/>
  <c r="AD25" i="32"/>
  <c r="AC25" i="32"/>
  <c r="T25" i="32"/>
  <c r="S25" i="32"/>
  <c r="AF24" i="32"/>
  <c r="AE24" i="32"/>
  <c r="AD24" i="32"/>
  <c r="AC24" i="32"/>
  <c r="T24" i="32"/>
  <c r="S24" i="32"/>
  <c r="AB21" i="32"/>
  <c r="AA21" i="32"/>
  <c r="Z21" i="32"/>
  <c r="Y21" i="32"/>
  <c r="X21" i="32"/>
  <c r="W21" i="32"/>
  <c r="V21" i="32"/>
  <c r="U21" i="32"/>
  <c r="R21" i="32"/>
  <c r="Q21" i="32"/>
  <c r="P21" i="32"/>
  <c r="O21" i="32"/>
  <c r="N21" i="32"/>
  <c r="M21" i="32"/>
  <c r="L21" i="32"/>
  <c r="K21" i="32"/>
  <c r="J21" i="32"/>
  <c r="I21" i="32"/>
  <c r="H21" i="32"/>
  <c r="G21" i="32"/>
  <c r="F21" i="32"/>
  <c r="E21" i="32"/>
  <c r="D21" i="32"/>
  <c r="C21" i="32"/>
  <c r="AF20" i="32"/>
  <c r="AE20" i="32"/>
  <c r="AD20" i="32"/>
  <c r="AC20" i="32"/>
  <c r="T20" i="32"/>
  <c r="S20" i="32"/>
  <c r="AF19" i="32"/>
  <c r="AE19" i="32"/>
  <c r="AD19" i="32"/>
  <c r="AC19" i="32"/>
  <c r="T19" i="32"/>
  <c r="S19" i="32"/>
  <c r="AF18" i="32"/>
  <c r="AE18" i="32"/>
  <c r="AD18" i="32"/>
  <c r="AC18" i="32"/>
  <c r="T18" i="32"/>
  <c r="S18" i="32"/>
  <c r="AF17" i="32"/>
  <c r="AE17" i="32"/>
  <c r="AD17" i="32"/>
  <c r="AC17" i="32"/>
  <c r="T17" i="32"/>
  <c r="S17" i="32"/>
  <c r="AF16" i="32"/>
  <c r="AE16" i="32"/>
  <c r="AD16" i="32"/>
  <c r="AC16" i="32"/>
  <c r="T16" i="32"/>
  <c r="S16" i="32"/>
  <c r="AF15" i="32"/>
  <c r="AE15" i="32"/>
  <c r="AD15" i="32"/>
  <c r="AC15" i="32"/>
  <c r="T15" i="32"/>
  <c r="S15" i="32"/>
  <c r="AF14" i="32"/>
  <c r="AE14" i="32"/>
  <c r="AD14" i="32"/>
  <c r="AD21" i="32" s="1"/>
  <c r="AC14" i="32"/>
  <c r="T14" i="32"/>
  <c r="S14" i="32"/>
  <c r="AF13" i="32"/>
  <c r="AF21" i="32" s="1"/>
  <c r="AE13" i="32"/>
  <c r="AE21" i="32" s="1"/>
  <c r="AD13" i="32"/>
  <c r="AC13" i="32"/>
  <c r="AC21" i="32" s="1"/>
  <c r="T13" i="32"/>
  <c r="S13" i="32"/>
  <c r="AB10" i="32"/>
  <c r="AA10" i="32"/>
  <c r="AA53" i="32" s="1"/>
  <c r="Z10" i="32"/>
  <c r="Z53" i="32" s="1"/>
  <c r="Y10" i="32"/>
  <c r="Y53" i="32" s="1"/>
  <c r="X10" i="32"/>
  <c r="W10" i="32"/>
  <c r="W53" i="32" s="1"/>
  <c r="V10" i="32"/>
  <c r="V53" i="32" s="1"/>
  <c r="U10" i="32"/>
  <c r="U53" i="32" s="1"/>
  <c r="R10" i="32"/>
  <c r="Q10" i="32"/>
  <c r="Q53" i="32" s="1"/>
  <c r="P10" i="32"/>
  <c r="P53" i="32" s="1"/>
  <c r="O10" i="32"/>
  <c r="O53" i="32" s="1"/>
  <c r="N10" i="32"/>
  <c r="M10" i="32"/>
  <c r="M53" i="32" s="1"/>
  <c r="L10" i="32"/>
  <c r="L53" i="32" s="1"/>
  <c r="K10" i="32"/>
  <c r="K53" i="32" s="1"/>
  <c r="J10" i="32"/>
  <c r="I10" i="32"/>
  <c r="I53" i="32" s="1"/>
  <c r="H10" i="32"/>
  <c r="H53" i="32" s="1"/>
  <c r="G10" i="32"/>
  <c r="G53" i="32" s="1"/>
  <c r="F10" i="32"/>
  <c r="E10" i="32"/>
  <c r="E53" i="32" s="1"/>
  <c r="AE53" i="32" s="1"/>
  <c r="D10" i="32"/>
  <c r="D53" i="32" s="1"/>
  <c r="AD53" i="32" s="1"/>
  <c r="C10" i="32"/>
  <c r="C53" i="32" s="1"/>
  <c r="AC53" i="32" s="1"/>
  <c r="AF9" i="32"/>
  <c r="AE9" i="32"/>
  <c r="AD9" i="32"/>
  <c r="AD10" i="32" s="1"/>
  <c r="AC9" i="32"/>
  <c r="T9" i="32"/>
  <c r="AF8" i="32"/>
  <c r="AE8" i="32"/>
  <c r="AD8" i="32"/>
  <c r="AC8" i="32"/>
  <c r="T8" i="32"/>
  <c r="AF7" i="32"/>
  <c r="AF10" i="32" s="1"/>
  <c r="AE7" i="32"/>
  <c r="AD7" i="32"/>
  <c r="AC7" i="32"/>
  <c r="T7" i="32"/>
  <c r="AF6" i="32"/>
  <c r="AE6" i="32"/>
  <c r="AE10" i="32" s="1"/>
  <c r="AD6" i="32"/>
  <c r="AC6" i="32"/>
  <c r="AC10" i="32" s="1"/>
  <c r="T6" i="32"/>
  <c r="I4" i="32"/>
  <c r="M4" i="32" s="1"/>
  <c r="Q4" i="32" s="1"/>
  <c r="W4" i="32" s="1"/>
  <c r="AA4" i="32" s="1"/>
  <c r="AE4" i="32" s="1"/>
  <c r="G4" i="32"/>
  <c r="K4" i="32" s="1"/>
  <c r="O4" i="32" s="1"/>
  <c r="U4" i="32" s="1"/>
  <c r="Y4" i="32" s="1"/>
  <c r="AC4" i="32" s="1"/>
  <c r="S2" i="32"/>
  <c r="C10" i="31" l="1"/>
  <c r="C45" i="31"/>
  <c r="F45" i="31"/>
  <c r="J45" i="31" s="1"/>
  <c r="D59" i="31"/>
  <c r="E61" i="31"/>
  <c r="I61" i="31" s="1"/>
  <c r="F67" i="31"/>
  <c r="J67" i="31" s="1"/>
  <c r="D10" i="31"/>
  <c r="D51" i="31" s="1"/>
  <c r="D72" i="31" s="1"/>
  <c r="J6" i="31"/>
  <c r="F21" i="31"/>
  <c r="J21" i="31" s="1"/>
  <c r="D45" i="31"/>
  <c r="C67" i="31"/>
  <c r="E67" i="31"/>
  <c r="I67" i="31" s="1"/>
  <c r="F71" i="31"/>
  <c r="J71" i="31" s="1"/>
  <c r="C21" i="31"/>
  <c r="E45" i="31"/>
  <c r="I45" i="31" s="1"/>
  <c r="F59" i="31"/>
  <c r="J59" i="31" s="1"/>
  <c r="J69" i="31"/>
  <c r="C53" i="31"/>
  <c r="C51" i="31"/>
  <c r="C72" i="31" s="1"/>
  <c r="D53" i="31"/>
  <c r="F53" i="31"/>
  <c r="J53" i="31" s="1"/>
  <c r="J10" i="31"/>
  <c r="E10" i="31"/>
  <c r="E49" i="31"/>
  <c r="I49" i="31" s="1"/>
  <c r="E21" i="31"/>
  <c r="I21" i="31" s="1"/>
  <c r="J26" i="31"/>
  <c r="F49" i="31"/>
  <c r="J49" i="31" s="1"/>
  <c r="I64" i="31"/>
  <c r="E71" i="31"/>
  <c r="I71" i="31" s="1"/>
  <c r="G51" i="31"/>
  <c r="G72" i="31" s="1"/>
  <c r="R51" i="32"/>
  <c r="R72" i="32" s="1"/>
  <c r="N53" i="32"/>
  <c r="C51" i="32"/>
  <c r="G51" i="32"/>
  <c r="G72" i="32" s="1"/>
  <c r="K51" i="32"/>
  <c r="K72" i="32" s="1"/>
  <c r="O51" i="32"/>
  <c r="O72" i="32" s="1"/>
  <c r="U51" i="32"/>
  <c r="U72" i="32" s="1"/>
  <c r="Y51" i="32"/>
  <c r="Y72" i="32" s="1"/>
  <c r="AF45" i="32"/>
  <c r="F51" i="32"/>
  <c r="AB51" i="32"/>
  <c r="AB72" i="32" s="1"/>
  <c r="J53" i="32"/>
  <c r="AF53" i="32" s="1"/>
  <c r="X53" i="32"/>
  <c r="D51" i="32"/>
  <c r="H51" i="32"/>
  <c r="H72" i="32" s="1"/>
  <c r="L51" i="32"/>
  <c r="L72" i="32" s="1"/>
  <c r="P51" i="32"/>
  <c r="P72" i="32" s="1"/>
  <c r="V51" i="32"/>
  <c r="V72" i="32" s="1"/>
  <c r="Z51" i="32"/>
  <c r="Z72" i="32" s="1"/>
  <c r="E51" i="32"/>
  <c r="I51" i="32"/>
  <c r="I72" i="32" s="1"/>
  <c r="M51" i="32"/>
  <c r="M72" i="32" s="1"/>
  <c r="Q51" i="32"/>
  <c r="Q72" i="32" s="1"/>
  <c r="W51" i="32"/>
  <c r="W72" i="32" s="1"/>
  <c r="AA51" i="32"/>
  <c r="AA72" i="32" s="1"/>
  <c r="F51" i="31" l="1"/>
  <c r="I10" i="31"/>
  <c r="E53" i="31"/>
  <c r="I53" i="31" s="1"/>
  <c r="E51" i="31"/>
  <c r="F72" i="32"/>
  <c r="AF72" i="32" s="1"/>
  <c r="AF51" i="32"/>
  <c r="AC51" i="32"/>
  <c r="C72" i="32"/>
  <c r="AC72" i="32" s="1"/>
  <c r="AD51" i="32"/>
  <c r="D72" i="32"/>
  <c r="AD72" i="32" s="1"/>
  <c r="AE51" i="32"/>
  <c r="E72" i="32"/>
  <c r="AE72" i="32" s="1"/>
  <c r="E72" i="31" l="1"/>
  <c r="I72" i="31" s="1"/>
  <c r="I51" i="31"/>
  <c r="F72" i="31"/>
  <c r="J72" i="31" s="1"/>
  <c r="J51" i="31"/>
  <c r="H49" i="30" l="1"/>
  <c r="K49" i="30" s="1"/>
  <c r="G49" i="30"/>
  <c r="F49" i="30"/>
  <c r="J49" i="30" s="1"/>
  <c r="E49" i="30"/>
  <c r="D49" i="30"/>
  <c r="I49" i="30" s="1"/>
  <c r="C49" i="30"/>
  <c r="K48" i="30"/>
  <c r="J48" i="30"/>
  <c r="I48" i="30"/>
  <c r="K47" i="30"/>
  <c r="J47" i="30"/>
  <c r="I47" i="30"/>
  <c r="K46" i="30"/>
  <c r="J46" i="30"/>
  <c r="I46" i="30"/>
  <c r="K45" i="30"/>
  <c r="J45" i="30"/>
  <c r="I45" i="30"/>
  <c r="K44" i="30"/>
  <c r="J44" i="30"/>
  <c r="I44" i="30"/>
  <c r="K43" i="30"/>
  <c r="J43" i="30"/>
  <c r="I43" i="30"/>
  <c r="K42" i="30"/>
  <c r="J42" i="30"/>
  <c r="I42" i="30"/>
  <c r="K41" i="30"/>
  <c r="J41" i="30"/>
  <c r="I41" i="30"/>
  <c r="K40" i="30"/>
  <c r="J40" i="30"/>
  <c r="I40" i="30"/>
  <c r="K39" i="30"/>
  <c r="J39" i="30"/>
  <c r="I39" i="30"/>
  <c r="K38" i="30"/>
  <c r="J38" i="30"/>
  <c r="I38" i="30"/>
  <c r="K37" i="30"/>
  <c r="J37" i="30"/>
  <c r="I37" i="30"/>
  <c r="K36" i="30"/>
  <c r="J36" i="30"/>
  <c r="I36" i="30"/>
  <c r="K35" i="30"/>
  <c r="J35" i="30"/>
  <c r="I35" i="30"/>
  <c r="K34" i="30"/>
  <c r="J34" i="30"/>
  <c r="I34" i="30"/>
  <c r="K33" i="30"/>
  <c r="J33" i="30"/>
  <c r="I33" i="30"/>
  <c r="K32" i="30"/>
  <c r="J32" i="30"/>
  <c r="I32" i="30"/>
  <c r="K31" i="30"/>
  <c r="J31" i="30"/>
  <c r="I31" i="30"/>
  <c r="K30" i="30"/>
  <c r="J30" i="30"/>
  <c r="I30" i="30"/>
  <c r="K29" i="30"/>
  <c r="J29" i="30"/>
  <c r="I29" i="30"/>
  <c r="K28" i="30"/>
  <c r="J28" i="30"/>
  <c r="I28" i="30"/>
  <c r="K27" i="30"/>
  <c r="J27" i="30"/>
  <c r="I27" i="30"/>
  <c r="K26" i="30"/>
  <c r="J26" i="30"/>
  <c r="I26" i="30"/>
  <c r="K25" i="30"/>
  <c r="J25" i="30"/>
  <c r="I25" i="30"/>
  <c r="K24" i="30"/>
  <c r="J24" i="30"/>
  <c r="I24" i="30"/>
  <c r="K23" i="30"/>
  <c r="J23" i="30"/>
  <c r="I23" i="30"/>
  <c r="K22" i="30"/>
  <c r="J22" i="30"/>
  <c r="I22" i="30"/>
  <c r="K21" i="30"/>
  <c r="J21" i="30"/>
  <c r="I21" i="30"/>
  <c r="K20" i="30"/>
  <c r="J20" i="30"/>
  <c r="I20" i="30"/>
  <c r="K19" i="30"/>
  <c r="J19" i="30"/>
  <c r="I19" i="30"/>
  <c r="K18" i="30"/>
  <c r="J18" i="30"/>
  <c r="I18" i="30"/>
  <c r="K17" i="30"/>
  <c r="J17" i="30"/>
  <c r="I17" i="30"/>
  <c r="K16" i="30"/>
  <c r="J16" i="30"/>
  <c r="I16" i="30"/>
  <c r="K15" i="30"/>
  <c r="J15" i="30"/>
  <c r="I15" i="30"/>
  <c r="K14" i="30"/>
  <c r="J14" i="30"/>
  <c r="I14" i="30"/>
  <c r="K13" i="30"/>
  <c r="J13" i="30"/>
  <c r="I13" i="30"/>
  <c r="K12" i="30"/>
  <c r="J12" i="30"/>
  <c r="I12" i="30"/>
  <c r="K11" i="30"/>
  <c r="J11" i="30"/>
  <c r="I11" i="30"/>
  <c r="K10" i="30"/>
  <c r="J10" i="30"/>
  <c r="I10" i="30"/>
  <c r="K9" i="30"/>
  <c r="J9" i="30"/>
  <c r="I9" i="30"/>
  <c r="K8" i="30"/>
  <c r="J8" i="30"/>
  <c r="I8" i="30"/>
  <c r="K7" i="30"/>
  <c r="J7" i="30"/>
  <c r="I7" i="30"/>
  <c r="K6" i="30"/>
  <c r="J6" i="30"/>
  <c r="I6" i="30"/>
  <c r="K5" i="30"/>
  <c r="J5" i="30"/>
  <c r="I5" i="30"/>
  <c r="K4" i="30"/>
  <c r="J4" i="30"/>
  <c r="I4" i="30"/>
  <c r="V36" i="29" l="1"/>
  <c r="U36" i="29"/>
  <c r="T36" i="29"/>
  <c r="S36" i="29"/>
  <c r="R36" i="29"/>
  <c r="Q36" i="29"/>
  <c r="P36" i="29"/>
  <c r="N36" i="29"/>
  <c r="M36" i="29"/>
  <c r="L36" i="29"/>
  <c r="K36" i="29"/>
  <c r="J36" i="29"/>
  <c r="I36" i="29"/>
  <c r="G36" i="29"/>
  <c r="F36" i="29"/>
  <c r="E36" i="29"/>
  <c r="D36" i="29"/>
  <c r="C36" i="29"/>
  <c r="B36" i="29"/>
  <c r="O35" i="29"/>
  <c r="H35" i="29"/>
  <c r="O34" i="29"/>
  <c r="H34" i="29"/>
  <c r="O33" i="29"/>
  <c r="H33" i="29"/>
  <c r="O32" i="29"/>
  <c r="H32" i="29"/>
  <c r="O31" i="29"/>
  <c r="H31" i="29"/>
  <c r="O30" i="29"/>
  <c r="H30" i="29"/>
  <c r="O29" i="29"/>
  <c r="H29" i="29"/>
  <c r="O28" i="29"/>
  <c r="H28" i="29"/>
  <c r="O27" i="29"/>
  <c r="H27" i="29"/>
  <c r="O26" i="29"/>
  <c r="H26" i="29"/>
  <c r="O25" i="29"/>
  <c r="H25" i="29"/>
  <c r="O24" i="29"/>
  <c r="H24" i="29"/>
  <c r="O23" i="29"/>
  <c r="H23" i="29"/>
  <c r="O22" i="29"/>
  <c r="H22" i="29"/>
  <c r="O21" i="29"/>
  <c r="H21" i="29"/>
  <c r="O20" i="29"/>
  <c r="H20" i="29"/>
  <c r="O19" i="29"/>
  <c r="H19" i="29"/>
  <c r="O18" i="29"/>
  <c r="H18" i="29"/>
  <c r="O17" i="29"/>
  <c r="H17" i="29"/>
  <c r="O16" i="29"/>
  <c r="H16" i="29"/>
  <c r="O15" i="29"/>
  <c r="H15" i="29"/>
  <c r="O14" i="29"/>
  <c r="H14" i="29"/>
  <c r="O13" i="29"/>
  <c r="H13" i="29"/>
  <c r="O12" i="29"/>
  <c r="H12" i="29"/>
  <c r="O11" i="29"/>
  <c r="H11" i="29"/>
  <c r="O10" i="29"/>
  <c r="H10" i="29"/>
  <c r="O9" i="29"/>
  <c r="H9" i="29"/>
  <c r="O8" i="29"/>
  <c r="H8" i="29"/>
  <c r="O7" i="29"/>
  <c r="H7" i="29"/>
  <c r="O6" i="29"/>
  <c r="O36" i="29" s="1"/>
  <c r="H6" i="29"/>
  <c r="H36" i="29" s="1"/>
  <c r="T58" i="28"/>
  <c r="L58" i="28"/>
  <c r="H58" i="28"/>
  <c r="D58" i="28"/>
  <c r="W57" i="28"/>
  <c r="V57" i="28"/>
  <c r="U57" i="28"/>
  <c r="T57" i="28"/>
  <c r="S57" i="28"/>
  <c r="R57" i="28"/>
  <c r="Q57" i="28"/>
  <c r="O57" i="28"/>
  <c r="N57" i="28"/>
  <c r="M57" i="28"/>
  <c r="L57" i="28"/>
  <c r="K57" i="28"/>
  <c r="J57" i="28"/>
  <c r="P57" i="28" s="1"/>
  <c r="H57" i="28"/>
  <c r="G57" i="28"/>
  <c r="F57" i="28"/>
  <c r="E57" i="28"/>
  <c r="I57" i="28" s="1"/>
  <c r="D57" i="28"/>
  <c r="C57" i="28"/>
  <c r="P56" i="28"/>
  <c r="I56" i="28"/>
  <c r="P55" i="28"/>
  <c r="I55" i="28"/>
  <c r="V54" i="28"/>
  <c r="U54" i="28"/>
  <c r="T54" i="28"/>
  <c r="S54" i="28"/>
  <c r="R54" i="28"/>
  <c r="Q54" i="28"/>
  <c r="W54" i="28" s="1"/>
  <c r="O54" i="28"/>
  <c r="N54" i="28"/>
  <c r="M54" i="28"/>
  <c r="L54" i="28"/>
  <c r="K54" i="28"/>
  <c r="J54" i="28"/>
  <c r="H54" i="28"/>
  <c r="G54" i="28"/>
  <c r="F54" i="28"/>
  <c r="E54" i="28"/>
  <c r="D54" i="28"/>
  <c r="C54" i="28"/>
  <c r="I54" i="28" s="1"/>
  <c r="P53" i="28"/>
  <c r="I53" i="28"/>
  <c r="P52" i="28"/>
  <c r="I52" i="28"/>
  <c r="P51" i="28"/>
  <c r="I51" i="28"/>
  <c r="P50" i="28"/>
  <c r="P54" i="28" s="1"/>
  <c r="I50" i="28"/>
  <c r="W49" i="28"/>
  <c r="V49" i="28"/>
  <c r="U49" i="28"/>
  <c r="T49" i="28"/>
  <c r="S49" i="28"/>
  <c r="R49" i="28"/>
  <c r="Q49" i="28"/>
  <c r="O49" i="28"/>
  <c r="N49" i="28"/>
  <c r="M49" i="28"/>
  <c r="L49" i="28"/>
  <c r="K49" i="28"/>
  <c r="J49" i="28"/>
  <c r="H49" i="28"/>
  <c r="G49" i="28"/>
  <c r="F49" i="28"/>
  <c r="E49" i="28"/>
  <c r="D49" i="28"/>
  <c r="C49" i="28"/>
  <c r="I49" i="28" s="1"/>
  <c r="P48" i="28"/>
  <c r="P49" i="28" s="1"/>
  <c r="I48" i="28"/>
  <c r="W47" i="28"/>
  <c r="V47" i="28"/>
  <c r="U47" i="28"/>
  <c r="T47" i="28"/>
  <c r="S47" i="28"/>
  <c r="R47" i="28"/>
  <c r="Q47" i="28"/>
  <c r="O47" i="28"/>
  <c r="N47" i="28"/>
  <c r="M47" i="28"/>
  <c r="L47" i="28"/>
  <c r="K47" i="28"/>
  <c r="J47" i="28"/>
  <c r="H47" i="28"/>
  <c r="G47" i="28"/>
  <c r="F47" i="28"/>
  <c r="E47" i="28"/>
  <c r="D47" i="28"/>
  <c r="C47" i="28"/>
  <c r="P46" i="28"/>
  <c r="I46" i="28"/>
  <c r="P45" i="28"/>
  <c r="I45" i="28"/>
  <c r="P44" i="28"/>
  <c r="P47" i="28" s="1"/>
  <c r="I44" i="28"/>
  <c r="I47" i="28" s="1"/>
  <c r="V43" i="28"/>
  <c r="U43" i="28"/>
  <c r="T43" i="28"/>
  <c r="S43" i="28"/>
  <c r="R43" i="28"/>
  <c r="Q43" i="28"/>
  <c r="W43" i="28" s="1"/>
  <c r="O43" i="28"/>
  <c r="N43" i="28"/>
  <c r="M43" i="28"/>
  <c r="L43" i="28"/>
  <c r="K43" i="28"/>
  <c r="J43" i="28"/>
  <c r="H43" i="28"/>
  <c r="G43" i="28"/>
  <c r="F43" i="28"/>
  <c r="E43" i="28"/>
  <c r="D43" i="28"/>
  <c r="C43" i="28"/>
  <c r="P42" i="28"/>
  <c r="I42" i="28"/>
  <c r="I43" i="28" s="1"/>
  <c r="P41" i="28"/>
  <c r="P43" i="28" s="1"/>
  <c r="I41" i="28"/>
  <c r="V40" i="28"/>
  <c r="U40" i="28"/>
  <c r="T40" i="28"/>
  <c r="S40" i="28"/>
  <c r="R40" i="28"/>
  <c r="Q40" i="28"/>
  <c r="W40" i="28" s="1"/>
  <c r="O40" i="28"/>
  <c r="N40" i="28"/>
  <c r="M40" i="28"/>
  <c r="L40" i="28"/>
  <c r="K40" i="28"/>
  <c r="J40" i="28"/>
  <c r="H40" i="28"/>
  <c r="G40" i="28"/>
  <c r="F40" i="28"/>
  <c r="E40" i="28"/>
  <c r="D40" i="28"/>
  <c r="C40" i="28"/>
  <c r="P39" i="28"/>
  <c r="I39" i="28"/>
  <c r="P38" i="28"/>
  <c r="I38" i="28"/>
  <c r="P37" i="28"/>
  <c r="I37" i="28"/>
  <c r="P36" i="28"/>
  <c r="I36" i="28"/>
  <c r="P35" i="28"/>
  <c r="I35" i="28"/>
  <c r="P34" i="28"/>
  <c r="I34" i="28"/>
  <c r="P33" i="28"/>
  <c r="I33" i="28"/>
  <c r="P32" i="28"/>
  <c r="I32" i="28"/>
  <c r="P31" i="28"/>
  <c r="I31" i="28"/>
  <c r="P30" i="28"/>
  <c r="I30" i="28"/>
  <c r="P29" i="28"/>
  <c r="I29" i="28"/>
  <c r="P28" i="28"/>
  <c r="I28" i="28"/>
  <c r="P27" i="28"/>
  <c r="I27" i="28"/>
  <c r="P26" i="28"/>
  <c r="I26" i="28"/>
  <c r="P25" i="28"/>
  <c r="I25" i="28"/>
  <c r="P24" i="28"/>
  <c r="I24" i="28"/>
  <c r="P23" i="28"/>
  <c r="I23" i="28"/>
  <c r="P22" i="28"/>
  <c r="I22" i="28"/>
  <c r="P21" i="28"/>
  <c r="I21" i="28"/>
  <c r="P20" i="28"/>
  <c r="I20" i="28"/>
  <c r="P19" i="28"/>
  <c r="P40" i="28" s="1"/>
  <c r="I19" i="28"/>
  <c r="I40" i="28" s="1"/>
  <c r="V18" i="28"/>
  <c r="V58" i="28" s="1"/>
  <c r="U18" i="28"/>
  <c r="U58" i="28" s="1"/>
  <c r="T18" i="28"/>
  <c r="S18" i="28"/>
  <c r="S58" i="28" s="1"/>
  <c r="R18" i="28"/>
  <c r="R58" i="28" s="1"/>
  <c r="Q18" i="28"/>
  <c r="W18" i="28" s="1"/>
  <c r="W58" i="28" s="1"/>
  <c r="O18" i="28"/>
  <c r="O58" i="28" s="1"/>
  <c r="N18" i="28"/>
  <c r="N58" i="28" s="1"/>
  <c r="M18" i="28"/>
  <c r="M58" i="28" s="1"/>
  <c r="L18" i="28"/>
  <c r="K18" i="28"/>
  <c r="K58" i="28" s="1"/>
  <c r="J18" i="28"/>
  <c r="J58" i="28" s="1"/>
  <c r="H18" i="28"/>
  <c r="G18" i="28"/>
  <c r="G58" i="28" s="1"/>
  <c r="F18" i="28"/>
  <c r="F58" i="28" s="1"/>
  <c r="E18" i="28"/>
  <c r="E58" i="28" s="1"/>
  <c r="D18" i="28"/>
  <c r="C18" i="28"/>
  <c r="C58" i="28" s="1"/>
  <c r="P17" i="28"/>
  <c r="I17" i="28"/>
  <c r="P16" i="28"/>
  <c r="I16" i="28"/>
  <c r="P15" i="28"/>
  <c r="I15" i="28"/>
  <c r="P14" i="28"/>
  <c r="I14" i="28"/>
  <c r="P13" i="28"/>
  <c r="I13" i="28"/>
  <c r="P12" i="28"/>
  <c r="I12" i="28"/>
  <c r="P11" i="28"/>
  <c r="I11" i="28"/>
  <c r="P10" i="28"/>
  <c r="I10" i="28"/>
  <c r="P9" i="28"/>
  <c r="I9" i="28"/>
  <c r="P8" i="28"/>
  <c r="I8" i="28"/>
  <c r="P7" i="28"/>
  <c r="I7" i="28"/>
  <c r="I18" i="28" s="1"/>
  <c r="P6" i="28"/>
  <c r="P18" i="28" s="1"/>
  <c r="I6" i="28"/>
  <c r="I58" i="28" l="1"/>
  <c r="P58" i="28"/>
  <c r="Q58" i="28"/>
  <c r="F50" i="26" l="1"/>
  <c r="E50" i="26"/>
  <c r="G50" i="26" s="1"/>
  <c r="D50" i="26"/>
  <c r="G49" i="26"/>
  <c r="G48" i="26"/>
  <c r="G47" i="26"/>
  <c r="G46" i="26"/>
  <c r="G45" i="26"/>
  <c r="G44" i="26"/>
  <c r="G43" i="26"/>
  <c r="G42" i="26"/>
  <c r="G41" i="26"/>
  <c r="G40" i="26"/>
  <c r="G39" i="26"/>
  <c r="G38" i="26"/>
  <c r="G37" i="26"/>
  <c r="G36" i="26"/>
  <c r="G35" i="26"/>
  <c r="G34" i="26"/>
  <c r="G33" i="26"/>
  <c r="G32" i="26"/>
  <c r="G31" i="26"/>
  <c r="G30" i="26"/>
  <c r="G29" i="26"/>
  <c r="G28" i="26"/>
  <c r="G27" i="26"/>
  <c r="G26" i="26"/>
  <c r="G25" i="26"/>
  <c r="G24" i="26"/>
  <c r="G23" i="26"/>
  <c r="G22" i="26"/>
  <c r="G21" i="26"/>
  <c r="G20" i="26"/>
  <c r="G19" i="26"/>
  <c r="G18" i="26"/>
  <c r="G17" i="26"/>
  <c r="G16" i="26"/>
  <c r="G15" i="26"/>
  <c r="G14" i="26"/>
  <c r="G13" i="26"/>
  <c r="G12" i="26"/>
  <c r="G11" i="26"/>
  <c r="G10" i="26"/>
  <c r="G9" i="26"/>
  <c r="G8" i="26"/>
  <c r="G7" i="26"/>
  <c r="G6" i="26"/>
  <c r="G5" i="26"/>
  <c r="G4" i="26"/>
  <c r="G50" i="25" l="1"/>
  <c r="H50" i="25" s="1"/>
  <c r="E50" i="25"/>
  <c r="D50" i="25"/>
  <c r="F50" i="25" s="1"/>
  <c r="H49" i="25"/>
  <c r="F49" i="25"/>
  <c r="H48" i="25"/>
  <c r="F48" i="25"/>
  <c r="H47" i="25"/>
  <c r="F47" i="25"/>
  <c r="H46" i="25"/>
  <c r="F46" i="25"/>
  <c r="H45" i="25"/>
  <c r="F45" i="25"/>
  <c r="H44" i="25"/>
  <c r="F44" i="25"/>
  <c r="H43" i="25"/>
  <c r="F43" i="25"/>
  <c r="H42" i="25"/>
  <c r="F42" i="25"/>
  <c r="H41" i="25"/>
  <c r="F41" i="25"/>
  <c r="H40" i="25"/>
  <c r="F40" i="25"/>
  <c r="H39" i="25"/>
  <c r="F39" i="25"/>
  <c r="H38" i="25"/>
  <c r="F38" i="25"/>
  <c r="H37" i="25"/>
  <c r="F37" i="25"/>
  <c r="H36" i="25"/>
  <c r="F36" i="25"/>
  <c r="H35" i="25"/>
  <c r="F35" i="25"/>
  <c r="H34" i="25"/>
  <c r="F34" i="25"/>
  <c r="H33" i="25"/>
  <c r="F33" i="25"/>
  <c r="H32" i="25"/>
  <c r="F32" i="25"/>
  <c r="H31" i="25"/>
  <c r="F31" i="25"/>
  <c r="H30" i="25"/>
  <c r="F30" i="25"/>
  <c r="H29" i="25"/>
  <c r="F29" i="25"/>
  <c r="H28" i="25"/>
  <c r="F28" i="25"/>
  <c r="H27" i="25"/>
  <c r="F27" i="25"/>
  <c r="H26" i="25"/>
  <c r="F26" i="25"/>
  <c r="H25" i="25"/>
  <c r="F25" i="25"/>
  <c r="H24" i="25"/>
  <c r="F24" i="25"/>
  <c r="H23" i="25"/>
  <c r="F23" i="25"/>
  <c r="H22" i="25"/>
  <c r="F22" i="25"/>
  <c r="H21" i="25"/>
  <c r="F21" i="25"/>
  <c r="H20" i="25"/>
  <c r="F20" i="25"/>
  <c r="H19" i="25"/>
  <c r="F19" i="25"/>
  <c r="H18" i="25"/>
  <c r="F18" i="25"/>
  <c r="H17" i="25"/>
  <c r="F17" i="25"/>
  <c r="H16" i="25"/>
  <c r="F16" i="25"/>
  <c r="H15" i="25"/>
  <c r="F15" i="25"/>
  <c r="H14" i="25"/>
  <c r="F14" i="25"/>
  <c r="H13" i="25"/>
  <c r="F13" i="25"/>
  <c r="H12" i="25"/>
  <c r="F12" i="25"/>
  <c r="H11" i="25"/>
  <c r="F11" i="25"/>
  <c r="H10" i="25"/>
  <c r="F10" i="25"/>
  <c r="H9" i="25"/>
  <c r="F9" i="25"/>
  <c r="H8" i="25"/>
  <c r="F8" i="25"/>
  <c r="H7" i="25"/>
  <c r="F7" i="25"/>
  <c r="H6" i="25"/>
  <c r="F6" i="25"/>
  <c r="H5" i="25"/>
  <c r="F5" i="25"/>
  <c r="H4" i="25"/>
  <c r="F4" i="25"/>
  <c r="C33" i="24" l="1"/>
  <c r="E33" i="24" s="1"/>
  <c r="E32"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6" i="24"/>
  <c r="E5" i="24"/>
  <c r="E4" i="24"/>
  <c r="E3" i="24"/>
  <c r="E35" i="23" l="1"/>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9" i="23"/>
  <c r="E8" i="23"/>
  <c r="E7" i="23"/>
  <c r="E6" i="23"/>
  <c r="E5" i="23"/>
  <c r="N73" i="22" l="1"/>
  <c r="M73" i="22"/>
  <c r="L73" i="22"/>
  <c r="K73" i="22"/>
  <c r="J73" i="22"/>
  <c r="I73" i="22"/>
  <c r="H73" i="22"/>
  <c r="G73" i="22"/>
  <c r="F73" i="22"/>
  <c r="E73" i="22"/>
  <c r="D73" i="22"/>
  <c r="C73" i="22"/>
  <c r="N69" i="22"/>
  <c r="M69" i="22"/>
  <c r="L69" i="22"/>
  <c r="K69" i="22"/>
  <c r="J69" i="22"/>
  <c r="I69" i="22"/>
  <c r="H69" i="22"/>
  <c r="G69" i="22"/>
  <c r="F69" i="22"/>
  <c r="E69" i="22"/>
  <c r="D69" i="22"/>
  <c r="C69" i="22"/>
  <c r="N63" i="22"/>
  <c r="M63" i="22"/>
  <c r="L63" i="22"/>
  <c r="K63" i="22"/>
  <c r="J63" i="22"/>
  <c r="I63" i="22"/>
  <c r="H63" i="22"/>
  <c r="G63" i="22"/>
  <c r="F63" i="22"/>
  <c r="E63" i="22"/>
  <c r="D63" i="22"/>
  <c r="C63" i="22"/>
  <c r="N61" i="22"/>
  <c r="M61" i="22"/>
  <c r="L61" i="22"/>
  <c r="K61" i="22"/>
  <c r="J61" i="22"/>
  <c r="I61" i="22"/>
  <c r="H61" i="22"/>
  <c r="G61" i="22"/>
  <c r="F61" i="22"/>
  <c r="E61" i="22"/>
  <c r="D61" i="22"/>
  <c r="C61" i="22"/>
  <c r="N54" i="22"/>
  <c r="M54" i="22"/>
  <c r="L54" i="22"/>
  <c r="K54" i="22"/>
  <c r="J54" i="22"/>
  <c r="I54" i="22"/>
  <c r="H54" i="22"/>
  <c r="G54" i="22"/>
  <c r="F54" i="22"/>
  <c r="E54" i="22"/>
  <c r="D54" i="22"/>
  <c r="C54" i="22"/>
  <c r="N50" i="22"/>
  <c r="M50" i="22"/>
  <c r="L50" i="22"/>
  <c r="K50" i="22"/>
  <c r="J50" i="22"/>
  <c r="I50" i="22"/>
  <c r="H50" i="22"/>
  <c r="G50" i="22"/>
  <c r="F50" i="22"/>
  <c r="E50" i="22"/>
  <c r="D50" i="22"/>
  <c r="C50" i="22"/>
  <c r="N21" i="22"/>
  <c r="M21" i="22"/>
  <c r="L21" i="22"/>
  <c r="K21" i="22"/>
  <c r="J21" i="22"/>
  <c r="I21" i="22"/>
  <c r="H21" i="22"/>
  <c r="G21" i="22"/>
  <c r="F21" i="22"/>
  <c r="E21" i="22"/>
  <c r="D21" i="22"/>
  <c r="C21" i="22"/>
  <c r="N11" i="22"/>
  <c r="N55" i="22" s="1"/>
  <c r="N56" i="22" s="1"/>
  <c r="N74" i="22" s="1"/>
  <c r="M11" i="22"/>
  <c r="M55" i="22" s="1"/>
  <c r="M56" i="22" s="1"/>
  <c r="M74" i="22" s="1"/>
  <c r="L11" i="22"/>
  <c r="L55" i="22" s="1"/>
  <c r="L56" i="22" s="1"/>
  <c r="L74" i="22" s="1"/>
  <c r="K11" i="22"/>
  <c r="K55" i="22" s="1"/>
  <c r="K56" i="22" s="1"/>
  <c r="K74" i="22" s="1"/>
  <c r="J11" i="22"/>
  <c r="J55" i="22" s="1"/>
  <c r="J56" i="22" s="1"/>
  <c r="J74" i="22" s="1"/>
  <c r="I11" i="22"/>
  <c r="I55" i="22" s="1"/>
  <c r="I56" i="22" s="1"/>
  <c r="I74" i="22" s="1"/>
  <c r="H11" i="22"/>
  <c r="H55" i="22" s="1"/>
  <c r="H56" i="22" s="1"/>
  <c r="H74" i="22" s="1"/>
  <c r="G11" i="22"/>
  <c r="G55" i="22" s="1"/>
  <c r="G56" i="22" s="1"/>
  <c r="G74" i="22" s="1"/>
  <c r="F11" i="22"/>
  <c r="F55" i="22" s="1"/>
  <c r="F56" i="22" s="1"/>
  <c r="F74" i="22" s="1"/>
  <c r="E11" i="22"/>
  <c r="E55" i="22" s="1"/>
  <c r="E56" i="22" s="1"/>
  <c r="E74" i="22" s="1"/>
  <c r="D11" i="22"/>
  <c r="D55" i="22" s="1"/>
  <c r="D56" i="22" s="1"/>
  <c r="D74" i="22" s="1"/>
  <c r="C11" i="22"/>
  <c r="C55" i="22" s="1"/>
  <c r="C56" i="22" s="1"/>
  <c r="C74" i="22" s="1"/>
  <c r="V73" i="21"/>
  <c r="U73" i="21"/>
  <c r="T73" i="21"/>
  <c r="S73" i="21"/>
  <c r="R73" i="21"/>
  <c r="Q73" i="21"/>
  <c r="P73" i="21"/>
  <c r="O73" i="21"/>
  <c r="N73" i="21"/>
  <c r="M73" i="21"/>
  <c r="L73" i="21"/>
  <c r="K73" i="21"/>
  <c r="J73" i="21"/>
  <c r="I73" i="21"/>
  <c r="H73" i="21"/>
  <c r="G73" i="21"/>
  <c r="F73" i="21"/>
  <c r="E73" i="21"/>
  <c r="D73" i="21"/>
  <c r="C73" i="21"/>
  <c r="V69" i="21"/>
  <c r="U69" i="21"/>
  <c r="T69" i="21"/>
  <c r="S69" i="21"/>
  <c r="R69" i="21"/>
  <c r="Q69" i="21"/>
  <c r="P69" i="21"/>
  <c r="O69" i="21"/>
  <c r="N69" i="21"/>
  <c r="M69" i="21"/>
  <c r="L69" i="21"/>
  <c r="K69" i="21"/>
  <c r="J69" i="21"/>
  <c r="I69" i="21"/>
  <c r="H69" i="21"/>
  <c r="G69" i="21"/>
  <c r="F69" i="21"/>
  <c r="E69" i="21"/>
  <c r="D69" i="21"/>
  <c r="C69" i="21"/>
  <c r="V63" i="21"/>
  <c r="U63" i="21"/>
  <c r="T63" i="21"/>
  <c r="S63" i="21"/>
  <c r="R63" i="21"/>
  <c r="Q63" i="21"/>
  <c r="P63" i="21"/>
  <c r="O63" i="21"/>
  <c r="N63" i="21"/>
  <c r="M63" i="21"/>
  <c r="L63" i="21"/>
  <c r="K63" i="21"/>
  <c r="J63" i="21"/>
  <c r="I63" i="21"/>
  <c r="H63" i="21"/>
  <c r="G63" i="21"/>
  <c r="F63" i="21"/>
  <c r="E63" i="21"/>
  <c r="D63" i="21"/>
  <c r="C63" i="21"/>
  <c r="V61" i="21"/>
  <c r="U61" i="21"/>
  <c r="T61" i="21"/>
  <c r="S61" i="21"/>
  <c r="R61" i="21"/>
  <c r="Q61" i="21"/>
  <c r="P61" i="21"/>
  <c r="O61" i="21"/>
  <c r="N61" i="21"/>
  <c r="M61" i="21"/>
  <c r="L61" i="21"/>
  <c r="K61" i="21"/>
  <c r="J61" i="21"/>
  <c r="I61" i="21"/>
  <c r="H61" i="21"/>
  <c r="G61" i="21"/>
  <c r="F61" i="21"/>
  <c r="E61" i="21"/>
  <c r="D61" i="21"/>
  <c r="C61" i="21"/>
  <c r="V54" i="21"/>
  <c r="U54" i="21"/>
  <c r="T54" i="21"/>
  <c r="S54" i="21"/>
  <c r="R54" i="21"/>
  <c r="Q54" i="21"/>
  <c r="P54" i="21"/>
  <c r="O54" i="21"/>
  <c r="N54" i="21"/>
  <c r="M54" i="21"/>
  <c r="L54" i="21"/>
  <c r="K54" i="21"/>
  <c r="J54" i="21"/>
  <c r="I54" i="21"/>
  <c r="H54" i="21"/>
  <c r="G54" i="21"/>
  <c r="F54" i="21"/>
  <c r="E54" i="21"/>
  <c r="D54" i="21"/>
  <c r="C54" i="21"/>
  <c r="V50" i="21"/>
  <c r="U50" i="21"/>
  <c r="T50" i="21"/>
  <c r="S50" i="21"/>
  <c r="R50" i="21"/>
  <c r="Q50" i="21"/>
  <c r="P50" i="21"/>
  <c r="O50" i="21"/>
  <c r="N50" i="21"/>
  <c r="M50" i="21"/>
  <c r="L50" i="21"/>
  <c r="K50" i="21"/>
  <c r="J50" i="21"/>
  <c r="I50" i="21"/>
  <c r="H50" i="21"/>
  <c r="G50" i="21"/>
  <c r="F50" i="21"/>
  <c r="E50" i="21"/>
  <c r="D50" i="21"/>
  <c r="C50" i="21"/>
  <c r="V21" i="21"/>
  <c r="U21" i="21"/>
  <c r="T21" i="21"/>
  <c r="S21" i="21"/>
  <c r="R21" i="21"/>
  <c r="Q21" i="21"/>
  <c r="P21" i="21"/>
  <c r="O21" i="21"/>
  <c r="N21" i="21"/>
  <c r="M21" i="21"/>
  <c r="L21" i="21"/>
  <c r="K21" i="21"/>
  <c r="J21" i="21"/>
  <c r="I21" i="21"/>
  <c r="H21" i="21"/>
  <c r="G21" i="21"/>
  <c r="F21" i="21"/>
  <c r="E21" i="21"/>
  <c r="D21" i="21"/>
  <c r="C21" i="21"/>
  <c r="V11" i="21"/>
  <c r="V55" i="21" s="1"/>
  <c r="U11" i="21"/>
  <c r="U55" i="21" s="1"/>
  <c r="T11" i="21"/>
  <c r="T55" i="21" s="1"/>
  <c r="S11" i="21"/>
  <c r="S55" i="21" s="1"/>
  <c r="R11" i="21"/>
  <c r="R55" i="21" s="1"/>
  <c r="Q11" i="21"/>
  <c r="Q55" i="21" s="1"/>
  <c r="P11" i="21"/>
  <c r="P55" i="21" s="1"/>
  <c r="O11" i="21"/>
  <c r="O55" i="21" s="1"/>
  <c r="N11" i="21"/>
  <c r="N55" i="21" s="1"/>
  <c r="M11" i="21"/>
  <c r="M55" i="21" s="1"/>
  <c r="L11" i="21"/>
  <c r="L55" i="21" s="1"/>
  <c r="K11" i="21"/>
  <c r="K55" i="21" s="1"/>
  <c r="J11" i="21"/>
  <c r="J55" i="21" s="1"/>
  <c r="I11" i="21"/>
  <c r="I55" i="21" s="1"/>
  <c r="H11" i="21"/>
  <c r="H55" i="21" s="1"/>
  <c r="G11" i="21"/>
  <c r="G55" i="21" s="1"/>
  <c r="F11" i="21"/>
  <c r="F55" i="21" s="1"/>
  <c r="E11" i="21"/>
  <c r="E55" i="21" s="1"/>
  <c r="D11" i="21"/>
  <c r="D55" i="21" s="1"/>
  <c r="C11" i="21"/>
  <c r="C55" i="21" s="1"/>
  <c r="S77" i="20"/>
  <c r="Q77" i="20"/>
  <c r="P77" i="20"/>
  <c r="O77" i="20"/>
  <c r="N77" i="20"/>
  <c r="M77" i="20"/>
  <c r="L77" i="20"/>
  <c r="K77" i="20"/>
  <c r="J77" i="20"/>
  <c r="I77" i="20"/>
  <c r="H77" i="20"/>
  <c r="G77" i="20"/>
  <c r="F77" i="20"/>
  <c r="E77" i="20"/>
  <c r="D77" i="20"/>
  <c r="C77" i="20"/>
  <c r="T76" i="20"/>
  <c r="S76" i="20"/>
  <c r="R76" i="20"/>
  <c r="T75" i="20"/>
  <c r="T77" i="20" s="1"/>
  <c r="S75" i="20"/>
  <c r="R75" i="20"/>
  <c r="R77" i="20" s="1"/>
  <c r="Q73" i="20"/>
  <c r="P73" i="20"/>
  <c r="O73" i="20"/>
  <c r="N73" i="20"/>
  <c r="M73" i="20"/>
  <c r="L73" i="20"/>
  <c r="K73" i="20"/>
  <c r="J73" i="20"/>
  <c r="I73" i="20"/>
  <c r="H73" i="20"/>
  <c r="G73" i="20"/>
  <c r="F73" i="20"/>
  <c r="E73" i="20"/>
  <c r="D73" i="20"/>
  <c r="C73" i="20"/>
  <c r="T72" i="20"/>
  <c r="S72" i="20"/>
  <c r="R72" i="20"/>
  <c r="T71" i="20"/>
  <c r="S71" i="20"/>
  <c r="R71" i="20"/>
  <c r="T70" i="20"/>
  <c r="S70" i="20"/>
  <c r="S73" i="20" s="1"/>
  <c r="R70" i="20"/>
  <c r="T69" i="20"/>
  <c r="T73" i="20" s="1"/>
  <c r="S69" i="20"/>
  <c r="R69" i="20"/>
  <c r="R73" i="20" s="1"/>
  <c r="Q67" i="20"/>
  <c r="P67" i="20"/>
  <c r="O67" i="20"/>
  <c r="N67" i="20"/>
  <c r="M67" i="20"/>
  <c r="L67" i="20"/>
  <c r="K67" i="20"/>
  <c r="J67" i="20"/>
  <c r="I67" i="20"/>
  <c r="H67" i="20"/>
  <c r="G67" i="20"/>
  <c r="F67" i="20"/>
  <c r="E67" i="20"/>
  <c r="D67" i="20"/>
  <c r="C67" i="20"/>
  <c r="T66" i="20"/>
  <c r="T67" i="20" s="1"/>
  <c r="S66" i="20"/>
  <c r="S67" i="20" s="1"/>
  <c r="R66" i="20"/>
  <c r="R67" i="20" s="1"/>
  <c r="Q65" i="20"/>
  <c r="P65" i="20"/>
  <c r="O65" i="20"/>
  <c r="N65" i="20"/>
  <c r="M65" i="20"/>
  <c r="L65" i="20"/>
  <c r="K65" i="20"/>
  <c r="J65" i="20"/>
  <c r="I65" i="20"/>
  <c r="H65" i="20"/>
  <c r="G65" i="20"/>
  <c r="F65" i="20"/>
  <c r="E65" i="20"/>
  <c r="D65" i="20"/>
  <c r="C65" i="20"/>
  <c r="T64" i="20"/>
  <c r="S64" i="20"/>
  <c r="R64" i="20"/>
  <c r="T63" i="20"/>
  <c r="S63" i="20"/>
  <c r="R63" i="20"/>
  <c r="T62" i="20"/>
  <c r="T65" i="20" s="1"/>
  <c r="S62" i="20"/>
  <c r="S65" i="20" s="1"/>
  <c r="R62" i="20"/>
  <c r="R65" i="20" s="1"/>
  <c r="O59" i="20"/>
  <c r="O60" i="20" s="1"/>
  <c r="O78" i="20" s="1"/>
  <c r="K59" i="20"/>
  <c r="K60" i="20" s="1"/>
  <c r="K78" i="20" s="1"/>
  <c r="G59" i="20"/>
  <c r="G60" i="20" s="1"/>
  <c r="G78" i="20" s="1"/>
  <c r="C59" i="20"/>
  <c r="C60" i="20" s="1"/>
  <c r="C78" i="20" s="1"/>
  <c r="Q58" i="20"/>
  <c r="P58" i="20"/>
  <c r="O58" i="20"/>
  <c r="N58" i="20"/>
  <c r="M58" i="20"/>
  <c r="L58" i="20"/>
  <c r="K58" i="20"/>
  <c r="J58" i="20"/>
  <c r="I58" i="20"/>
  <c r="H58" i="20"/>
  <c r="G58" i="20"/>
  <c r="F58" i="20"/>
  <c r="E58" i="20"/>
  <c r="D58" i="20"/>
  <c r="C58" i="20"/>
  <c r="T57" i="20"/>
  <c r="S57" i="20"/>
  <c r="R57" i="20"/>
  <c r="T56" i="20"/>
  <c r="T58" i="20" s="1"/>
  <c r="S56" i="20"/>
  <c r="S58" i="20" s="1"/>
  <c r="R56" i="20"/>
  <c r="R58" i="20" s="1"/>
  <c r="Q54" i="20"/>
  <c r="P54" i="20"/>
  <c r="O54" i="20"/>
  <c r="N54" i="20"/>
  <c r="M54" i="20"/>
  <c r="L54" i="20"/>
  <c r="K54" i="20"/>
  <c r="J54" i="20"/>
  <c r="I54" i="20"/>
  <c r="H54" i="20"/>
  <c r="G54" i="20"/>
  <c r="F54" i="20"/>
  <c r="E54" i="20"/>
  <c r="D54" i="20"/>
  <c r="C54" i="20"/>
  <c r="T53" i="20"/>
  <c r="S53" i="20"/>
  <c r="R53" i="20"/>
  <c r="T52" i="20"/>
  <c r="S52" i="20"/>
  <c r="R52" i="20"/>
  <c r="T51" i="20"/>
  <c r="S51" i="20"/>
  <c r="R51" i="20"/>
  <c r="T50" i="20"/>
  <c r="S50" i="20"/>
  <c r="R50" i="20"/>
  <c r="T49" i="20"/>
  <c r="S49" i="20"/>
  <c r="R49" i="20"/>
  <c r="T48" i="20"/>
  <c r="S48" i="20"/>
  <c r="R48" i="20"/>
  <c r="T47" i="20"/>
  <c r="S47" i="20"/>
  <c r="R47" i="20"/>
  <c r="T46" i="20"/>
  <c r="S46" i="20"/>
  <c r="R46" i="20"/>
  <c r="T45" i="20"/>
  <c r="S45" i="20"/>
  <c r="R45" i="20"/>
  <c r="T44" i="20"/>
  <c r="S44" i="20"/>
  <c r="R44" i="20"/>
  <c r="T43" i="20"/>
  <c r="S43" i="20"/>
  <c r="R43" i="20"/>
  <c r="T42" i="20"/>
  <c r="S42" i="20"/>
  <c r="R42" i="20"/>
  <c r="T41" i="20"/>
  <c r="S41" i="20"/>
  <c r="R41" i="20"/>
  <c r="T40" i="20"/>
  <c r="S40" i="20"/>
  <c r="R40" i="20"/>
  <c r="T39" i="20"/>
  <c r="S39" i="20"/>
  <c r="R39" i="20"/>
  <c r="T38" i="20"/>
  <c r="S38" i="20"/>
  <c r="R38" i="20"/>
  <c r="T37" i="20"/>
  <c r="S37" i="20"/>
  <c r="R37" i="20"/>
  <c r="T36" i="20"/>
  <c r="S36" i="20"/>
  <c r="R36" i="20"/>
  <c r="T35" i="20"/>
  <c r="S35" i="20"/>
  <c r="R35" i="20"/>
  <c r="T34" i="20"/>
  <c r="S34" i="20"/>
  <c r="R34" i="20"/>
  <c r="T33" i="20"/>
  <c r="T54" i="20" s="1"/>
  <c r="S33" i="20"/>
  <c r="S54" i="20" s="1"/>
  <c r="R33" i="20"/>
  <c r="R54" i="20" s="1"/>
  <c r="Q23" i="20"/>
  <c r="P23" i="20"/>
  <c r="O23" i="20"/>
  <c r="N23" i="20"/>
  <c r="M23" i="20"/>
  <c r="L23" i="20"/>
  <c r="K23" i="20"/>
  <c r="J23" i="20"/>
  <c r="I23" i="20"/>
  <c r="H23" i="20"/>
  <c r="G23" i="20"/>
  <c r="F23" i="20"/>
  <c r="E23" i="20"/>
  <c r="D23" i="20"/>
  <c r="C23" i="20"/>
  <c r="T22" i="20"/>
  <c r="S22" i="20"/>
  <c r="R22" i="20"/>
  <c r="T21" i="20"/>
  <c r="S21" i="20"/>
  <c r="R21" i="20"/>
  <c r="T20" i="20"/>
  <c r="S20" i="20"/>
  <c r="R20" i="20"/>
  <c r="T19" i="20"/>
  <c r="S19" i="20"/>
  <c r="R19" i="20"/>
  <c r="T18" i="20"/>
  <c r="S18" i="20"/>
  <c r="R18" i="20"/>
  <c r="T17" i="20"/>
  <c r="S17" i="20"/>
  <c r="R17" i="20"/>
  <c r="T16" i="20"/>
  <c r="S16" i="20"/>
  <c r="R16" i="20"/>
  <c r="R23" i="20" s="1"/>
  <c r="T15" i="20"/>
  <c r="T23" i="20" s="1"/>
  <c r="S15" i="20"/>
  <c r="S23" i="20" s="1"/>
  <c r="R15" i="20"/>
  <c r="Q13" i="20"/>
  <c r="Q59" i="20" s="1"/>
  <c r="Q60" i="20" s="1"/>
  <c r="Q78" i="20" s="1"/>
  <c r="P13" i="20"/>
  <c r="P59" i="20" s="1"/>
  <c r="P60" i="20" s="1"/>
  <c r="P78" i="20" s="1"/>
  <c r="O13" i="20"/>
  <c r="N13" i="20"/>
  <c r="N59" i="20" s="1"/>
  <c r="N60" i="20" s="1"/>
  <c r="N78" i="20" s="1"/>
  <c r="M13" i="20"/>
  <c r="M59" i="20" s="1"/>
  <c r="M60" i="20" s="1"/>
  <c r="M78" i="20" s="1"/>
  <c r="L13" i="20"/>
  <c r="L59" i="20" s="1"/>
  <c r="L60" i="20" s="1"/>
  <c r="L78" i="20" s="1"/>
  <c r="K13" i="20"/>
  <c r="J13" i="20"/>
  <c r="J59" i="20" s="1"/>
  <c r="J60" i="20" s="1"/>
  <c r="J78" i="20" s="1"/>
  <c r="I13" i="20"/>
  <c r="I59" i="20" s="1"/>
  <c r="I60" i="20" s="1"/>
  <c r="I78" i="20" s="1"/>
  <c r="H13" i="20"/>
  <c r="H59" i="20" s="1"/>
  <c r="H60" i="20" s="1"/>
  <c r="H78" i="20" s="1"/>
  <c r="G13" i="20"/>
  <c r="F13" i="20"/>
  <c r="F59" i="20" s="1"/>
  <c r="F60" i="20" s="1"/>
  <c r="F78" i="20" s="1"/>
  <c r="E13" i="20"/>
  <c r="E59" i="20" s="1"/>
  <c r="E60" i="20" s="1"/>
  <c r="E78" i="20" s="1"/>
  <c r="D13" i="20"/>
  <c r="D59" i="20" s="1"/>
  <c r="D60" i="20" s="1"/>
  <c r="D78" i="20" s="1"/>
  <c r="C13" i="20"/>
  <c r="T12" i="20"/>
  <c r="S12" i="20"/>
  <c r="R12" i="20"/>
  <c r="T11" i="20"/>
  <c r="S11" i="20"/>
  <c r="R11" i="20"/>
  <c r="T10" i="20"/>
  <c r="T13" i="20" s="1"/>
  <c r="S10" i="20"/>
  <c r="R10" i="20"/>
  <c r="T9" i="20"/>
  <c r="S9" i="20"/>
  <c r="S13" i="20" s="1"/>
  <c r="R9" i="20"/>
  <c r="R13" i="20" s="1"/>
  <c r="R59" i="20" s="1"/>
  <c r="R60" i="20" s="1"/>
  <c r="R78" i="20" s="1"/>
  <c r="Z77" i="19"/>
  <c r="Y77" i="19"/>
  <c r="X77" i="19"/>
  <c r="W77" i="19"/>
  <c r="V77" i="19"/>
  <c r="U77" i="19"/>
  <c r="T77" i="19"/>
  <c r="S77" i="19"/>
  <c r="R77" i="19"/>
  <c r="Q77" i="19"/>
  <c r="P77" i="19"/>
  <c r="O77" i="19"/>
  <c r="N77" i="19"/>
  <c r="M77" i="19"/>
  <c r="L77" i="19"/>
  <c r="K77" i="19"/>
  <c r="J77" i="19"/>
  <c r="I77" i="19"/>
  <c r="H77" i="19"/>
  <c r="G77" i="19"/>
  <c r="F77" i="19"/>
  <c r="E77" i="19"/>
  <c r="AC77" i="19" s="1"/>
  <c r="D77" i="19"/>
  <c r="AB77" i="19" s="1"/>
  <c r="C77" i="19"/>
  <c r="AA77" i="19" s="1"/>
  <c r="AC76" i="19"/>
  <c r="AB76" i="19"/>
  <c r="AC75" i="19"/>
  <c r="AB75" i="19"/>
  <c r="Z73" i="19"/>
  <c r="Y73" i="19"/>
  <c r="X73" i="19"/>
  <c r="W73" i="19"/>
  <c r="V73" i="19"/>
  <c r="U73" i="19"/>
  <c r="T73" i="19"/>
  <c r="S73" i="19"/>
  <c r="R73" i="19"/>
  <c r="Q73" i="19"/>
  <c r="P73" i="19"/>
  <c r="O73" i="19"/>
  <c r="N73" i="19"/>
  <c r="M73" i="19"/>
  <c r="L73" i="19"/>
  <c r="K73" i="19"/>
  <c r="J73" i="19"/>
  <c r="I73" i="19"/>
  <c r="H73" i="19"/>
  <c r="G73" i="19"/>
  <c r="F73" i="19"/>
  <c r="E73" i="19"/>
  <c r="AC73" i="19" s="1"/>
  <c r="D73" i="19"/>
  <c r="AB73" i="19" s="1"/>
  <c r="C73" i="19"/>
  <c r="AA73" i="19" s="1"/>
  <c r="AC72" i="19"/>
  <c r="AB72" i="19"/>
  <c r="AC71" i="19"/>
  <c r="AB71" i="19"/>
  <c r="AC70" i="19"/>
  <c r="AB70" i="19"/>
  <c r="AC69" i="19"/>
  <c r="AB69" i="19"/>
  <c r="AA67" i="19"/>
  <c r="Z67" i="19"/>
  <c r="Y67" i="19"/>
  <c r="X67" i="19"/>
  <c r="W67" i="19"/>
  <c r="V67" i="19"/>
  <c r="U67" i="19"/>
  <c r="T67" i="19"/>
  <c r="S67" i="19"/>
  <c r="R67" i="19"/>
  <c r="Q67" i="19"/>
  <c r="P67" i="19"/>
  <c r="O67" i="19"/>
  <c r="N67" i="19"/>
  <c r="M67" i="19"/>
  <c r="L67" i="19"/>
  <c r="K67" i="19"/>
  <c r="J67" i="19"/>
  <c r="I67" i="19"/>
  <c r="H67" i="19"/>
  <c r="G67" i="19"/>
  <c r="F67" i="19"/>
  <c r="E67" i="19"/>
  <c r="D67" i="19"/>
  <c r="C67" i="19"/>
  <c r="AC66" i="19"/>
  <c r="AC67" i="19" s="1"/>
  <c r="AB66" i="19"/>
  <c r="AB67" i="19" s="1"/>
  <c r="AB65" i="19"/>
  <c r="AA65" i="19"/>
  <c r="Z65" i="19"/>
  <c r="Y65" i="19"/>
  <c r="X65" i="19"/>
  <c r="W65" i="19"/>
  <c r="V65" i="19"/>
  <c r="U65" i="19"/>
  <c r="T65" i="19"/>
  <c r="S65" i="19"/>
  <c r="R65" i="19"/>
  <c r="Q65" i="19"/>
  <c r="P65" i="19"/>
  <c r="O65" i="19"/>
  <c r="N65" i="19"/>
  <c r="M65" i="19"/>
  <c r="L65" i="19"/>
  <c r="K65" i="19"/>
  <c r="J65" i="19"/>
  <c r="I65" i="19"/>
  <c r="H65" i="19"/>
  <c r="G65" i="19"/>
  <c r="F65" i="19"/>
  <c r="E65" i="19"/>
  <c r="D65" i="19"/>
  <c r="C65" i="19"/>
  <c r="AC64" i="19"/>
  <c r="AB64" i="19"/>
  <c r="AC63" i="19"/>
  <c r="AB63" i="19"/>
  <c r="AC62" i="19"/>
  <c r="AC65" i="19" s="1"/>
  <c r="AB62" i="19"/>
  <c r="X59" i="19"/>
  <c r="X60" i="19" s="1"/>
  <c r="X78" i="19" s="1"/>
  <c r="T59" i="19"/>
  <c r="T60" i="19" s="1"/>
  <c r="T78" i="19" s="1"/>
  <c r="P59" i="19"/>
  <c r="P60" i="19" s="1"/>
  <c r="P78" i="19" s="1"/>
  <c r="L59" i="19"/>
  <c r="L60" i="19" s="1"/>
  <c r="L78" i="19" s="1"/>
  <c r="H59" i="19"/>
  <c r="H60" i="19" s="1"/>
  <c r="H78" i="19" s="1"/>
  <c r="D59" i="19"/>
  <c r="D60" i="19" s="1"/>
  <c r="D78" i="19" s="1"/>
  <c r="AA58" i="19"/>
  <c r="Z58" i="19"/>
  <c r="Y58" i="19"/>
  <c r="X58" i="19"/>
  <c r="W58" i="19"/>
  <c r="V58" i="19"/>
  <c r="U58" i="19"/>
  <c r="T58" i="19"/>
  <c r="S58" i="19"/>
  <c r="R58" i="19"/>
  <c r="Q58" i="19"/>
  <c r="P58" i="19"/>
  <c r="O58" i="19"/>
  <c r="N58" i="19"/>
  <c r="M58" i="19"/>
  <c r="L58" i="19"/>
  <c r="K58" i="19"/>
  <c r="J58" i="19"/>
  <c r="I58" i="19"/>
  <c r="H58" i="19"/>
  <c r="G58" i="19"/>
  <c r="F58" i="19"/>
  <c r="E58" i="19"/>
  <c r="D58" i="19"/>
  <c r="C58" i="19"/>
  <c r="AC57" i="19"/>
  <c r="AB57" i="19"/>
  <c r="AC56" i="19"/>
  <c r="AC58" i="19" s="1"/>
  <c r="AB56" i="19"/>
  <c r="AB58" i="19" s="1"/>
  <c r="AA54" i="19"/>
  <c r="Z54" i="19"/>
  <c r="Y54" i="19"/>
  <c r="X54" i="19"/>
  <c r="W54" i="19"/>
  <c r="V54" i="19"/>
  <c r="U54" i="19"/>
  <c r="T54" i="19"/>
  <c r="S54" i="19"/>
  <c r="R54" i="19"/>
  <c r="Q54" i="19"/>
  <c r="P54" i="19"/>
  <c r="O54" i="19"/>
  <c r="N54" i="19"/>
  <c r="M54" i="19"/>
  <c r="L54" i="19"/>
  <c r="K54" i="19"/>
  <c r="J54" i="19"/>
  <c r="I54" i="19"/>
  <c r="H54" i="19"/>
  <c r="G54" i="19"/>
  <c r="F54" i="19"/>
  <c r="E54" i="19"/>
  <c r="D54" i="19"/>
  <c r="C54" i="19"/>
  <c r="AC53" i="19"/>
  <c r="AB53" i="19"/>
  <c r="AC52" i="19"/>
  <c r="AB52" i="19"/>
  <c r="AC51" i="19"/>
  <c r="AB51" i="19"/>
  <c r="AC50" i="19"/>
  <c r="AB50" i="19"/>
  <c r="AC49" i="19"/>
  <c r="AB49" i="19"/>
  <c r="AC48" i="19"/>
  <c r="AB48" i="19"/>
  <c r="AC47" i="19"/>
  <c r="AB47" i="19"/>
  <c r="AC46" i="19"/>
  <c r="AB46" i="19"/>
  <c r="AC45" i="19"/>
  <c r="AB45" i="19"/>
  <c r="AC44" i="19"/>
  <c r="AB44" i="19"/>
  <c r="AC43" i="19"/>
  <c r="AB43" i="19"/>
  <c r="AC42" i="19"/>
  <c r="AB42" i="19"/>
  <c r="AC41" i="19"/>
  <c r="AB41" i="19"/>
  <c r="AC40" i="19"/>
  <c r="AB40" i="19"/>
  <c r="AC39" i="19"/>
  <c r="AB39" i="19"/>
  <c r="AC38" i="19"/>
  <c r="AB38" i="19"/>
  <c r="AC37" i="19"/>
  <c r="AB37" i="19"/>
  <c r="AC36" i="19"/>
  <c r="AB36" i="19"/>
  <c r="AC35" i="19"/>
  <c r="AB35" i="19"/>
  <c r="AC34" i="19"/>
  <c r="AB34" i="19"/>
  <c r="AC33" i="19"/>
  <c r="AC54" i="19" s="1"/>
  <c r="AB33" i="19"/>
  <c r="AB54" i="19" s="1"/>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C22" i="19"/>
  <c r="AB22" i="19"/>
  <c r="AC21" i="19"/>
  <c r="AB21" i="19"/>
  <c r="AC20" i="19"/>
  <c r="AB20" i="19"/>
  <c r="AC19" i="19"/>
  <c r="AB19" i="19"/>
  <c r="AC18" i="19"/>
  <c r="AB18" i="19"/>
  <c r="AC17" i="19"/>
  <c r="AB17" i="19"/>
  <c r="AC16" i="19"/>
  <c r="AB16" i="19"/>
  <c r="AC15" i="19"/>
  <c r="AC23" i="19" s="1"/>
  <c r="AB15" i="19"/>
  <c r="AB23" i="19" s="1"/>
  <c r="AA13" i="19"/>
  <c r="AA59" i="19" s="1"/>
  <c r="AA60" i="19" s="1"/>
  <c r="Z13" i="19"/>
  <c r="Z59" i="19" s="1"/>
  <c r="Z60" i="19" s="1"/>
  <c r="Z78" i="19" s="1"/>
  <c r="Y13" i="19"/>
  <c r="Y59" i="19" s="1"/>
  <c r="Y60" i="19" s="1"/>
  <c r="Y78" i="19" s="1"/>
  <c r="X13" i="19"/>
  <c r="W13" i="19"/>
  <c r="W59" i="19" s="1"/>
  <c r="W60" i="19" s="1"/>
  <c r="W78" i="19" s="1"/>
  <c r="V13" i="19"/>
  <c r="V59" i="19" s="1"/>
  <c r="V60" i="19" s="1"/>
  <c r="V78" i="19" s="1"/>
  <c r="U13" i="19"/>
  <c r="U59" i="19" s="1"/>
  <c r="U60" i="19" s="1"/>
  <c r="U78" i="19" s="1"/>
  <c r="T13" i="19"/>
  <c r="S13" i="19"/>
  <c r="S59" i="19" s="1"/>
  <c r="S60" i="19" s="1"/>
  <c r="S78" i="19" s="1"/>
  <c r="R13" i="19"/>
  <c r="R59" i="19" s="1"/>
  <c r="R60" i="19" s="1"/>
  <c r="R78" i="19" s="1"/>
  <c r="Q13" i="19"/>
  <c r="Q59" i="19" s="1"/>
  <c r="Q60" i="19" s="1"/>
  <c r="Q78" i="19" s="1"/>
  <c r="P13" i="19"/>
  <c r="O13" i="19"/>
  <c r="O59" i="19" s="1"/>
  <c r="O60" i="19" s="1"/>
  <c r="O78" i="19" s="1"/>
  <c r="N13" i="19"/>
  <c r="N59" i="19" s="1"/>
  <c r="N60" i="19" s="1"/>
  <c r="N78" i="19" s="1"/>
  <c r="M13" i="19"/>
  <c r="M59" i="19" s="1"/>
  <c r="M60" i="19" s="1"/>
  <c r="M78" i="19" s="1"/>
  <c r="L13" i="19"/>
  <c r="K13" i="19"/>
  <c r="K59" i="19" s="1"/>
  <c r="K60" i="19" s="1"/>
  <c r="K78" i="19" s="1"/>
  <c r="J13" i="19"/>
  <c r="J59" i="19" s="1"/>
  <c r="J60" i="19" s="1"/>
  <c r="J78" i="19" s="1"/>
  <c r="I13" i="19"/>
  <c r="I59" i="19" s="1"/>
  <c r="I60" i="19" s="1"/>
  <c r="I78" i="19" s="1"/>
  <c r="H13" i="19"/>
  <c r="G13" i="19"/>
  <c r="G59" i="19" s="1"/>
  <c r="G60" i="19" s="1"/>
  <c r="G78" i="19" s="1"/>
  <c r="F13" i="19"/>
  <c r="F59" i="19" s="1"/>
  <c r="F60" i="19" s="1"/>
  <c r="F78" i="19" s="1"/>
  <c r="E13" i="19"/>
  <c r="E59" i="19" s="1"/>
  <c r="E60" i="19" s="1"/>
  <c r="E78" i="19" s="1"/>
  <c r="D13" i="19"/>
  <c r="C13" i="19"/>
  <c r="C59" i="19" s="1"/>
  <c r="C60" i="19" s="1"/>
  <c r="C78" i="19" s="1"/>
  <c r="AC12" i="19"/>
  <c r="AB12" i="19"/>
  <c r="AC11" i="19"/>
  <c r="AB11" i="19"/>
  <c r="AC10" i="19"/>
  <c r="AB10" i="19"/>
  <c r="AC9" i="19"/>
  <c r="AC13" i="19" s="1"/>
  <c r="AB9" i="19"/>
  <c r="AB13" i="19" s="1"/>
  <c r="AB59" i="19" s="1"/>
  <c r="AB60" i="19" s="1"/>
  <c r="AB78" i="19" s="1"/>
  <c r="J34" i="18"/>
  <c r="I34" i="18"/>
  <c r="F34" i="18"/>
  <c r="E34" i="18"/>
  <c r="J33" i="18"/>
  <c r="I33" i="18"/>
  <c r="F33" i="18"/>
  <c r="E33" i="18"/>
  <c r="J32" i="18"/>
  <c r="I32" i="18"/>
  <c r="F32" i="18"/>
  <c r="H32" i="18" s="1"/>
  <c r="E32" i="18"/>
  <c r="D32" i="18"/>
  <c r="C32" i="18"/>
  <c r="G32" i="18" s="1"/>
  <c r="J31" i="18"/>
  <c r="I31" i="18"/>
  <c r="F31" i="18"/>
  <c r="E31" i="18"/>
  <c r="D31" i="18"/>
  <c r="C31" i="18"/>
  <c r="J30" i="18"/>
  <c r="I30" i="18"/>
  <c r="F30" i="18"/>
  <c r="H30" i="18" s="1"/>
  <c r="E30" i="18"/>
  <c r="D30" i="18"/>
  <c r="C30" i="18"/>
  <c r="G30" i="18" s="1"/>
  <c r="J29" i="18"/>
  <c r="I29" i="18"/>
  <c r="F29" i="18"/>
  <c r="E29" i="18"/>
  <c r="D29" i="18"/>
  <c r="C29" i="18"/>
  <c r="J28" i="18"/>
  <c r="I28" i="18"/>
  <c r="F28" i="18"/>
  <c r="H28" i="18" s="1"/>
  <c r="E28" i="18"/>
  <c r="D28" i="18"/>
  <c r="D33" i="18" s="1"/>
  <c r="C28" i="18"/>
  <c r="C33" i="18" s="1"/>
  <c r="G33" i="18" s="1"/>
  <c r="J26" i="18"/>
  <c r="I26" i="18"/>
  <c r="F26" i="18"/>
  <c r="H26" i="18" s="1"/>
  <c r="E26" i="18"/>
  <c r="D26" i="18"/>
  <c r="C26" i="18"/>
  <c r="J25" i="18"/>
  <c r="I25" i="18"/>
  <c r="F25" i="18"/>
  <c r="E25" i="18"/>
  <c r="D25" i="18"/>
  <c r="D34" i="18" s="1"/>
  <c r="C25" i="18"/>
  <c r="C34" i="18" s="1"/>
  <c r="G34" i="18" s="1"/>
  <c r="J24" i="18"/>
  <c r="I24" i="18"/>
  <c r="F24" i="18"/>
  <c r="H24" i="18" s="1"/>
  <c r="E24" i="18"/>
  <c r="D24" i="18"/>
  <c r="C24" i="18"/>
  <c r="J23" i="18"/>
  <c r="I23" i="18"/>
  <c r="F23" i="18"/>
  <c r="E23" i="18"/>
  <c r="D23" i="18"/>
  <c r="C23" i="18"/>
  <c r="G23" i="18" s="1"/>
  <c r="J22" i="18"/>
  <c r="I22" i="18"/>
  <c r="F22" i="18"/>
  <c r="H22" i="18" s="1"/>
  <c r="E22" i="18"/>
  <c r="D22" i="18"/>
  <c r="C22" i="18"/>
  <c r="J21" i="18"/>
  <c r="I21" i="18"/>
  <c r="F21" i="18"/>
  <c r="E21" i="18"/>
  <c r="D21" i="18"/>
  <c r="C21" i="18"/>
  <c r="G21" i="18" s="1"/>
  <c r="J20" i="18"/>
  <c r="I20" i="18"/>
  <c r="F20" i="18"/>
  <c r="H20" i="18" s="1"/>
  <c r="E20" i="18"/>
  <c r="D20" i="18"/>
  <c r="C20" i="18"/>
  <c r="J19" i="18"/>
  <c r="I19" i="18"/>
  <c r="F19" i="18"/>
  <c r="E19" i="18"/>
  <c r="D19" i="18"/>
  <c r="C19" i="18"/>
  <c r="G19" i="18" s="1"/>
  <c r="J18" i="18"/>
  <c r="I18" i="18"/>
  <c r="F18" i="18"/>
  <c r="H18" i="18" s="1"/>
  <c r="E18" i="18"/>
  <c r="D18" i="18"/>
  <c r="C18" i="18"/>
  <c r="J17" i="18"/>
  <c r="I17" i="18"/>
  <c r="F17" i="18"/>
  <c r="E17" i="18"/>
  <c r="D17" i="18"/>
  <c r="C17" i="18"/>
  <c r="G17" i="18" s="1"/>
  <c r="J16" i="18"/>
  <c r="I16" i="18"/>
  <c r="F16" i="18"/>
  <c r="H16" i="18" s="1"/>
  <c r="E16" i="18"/>
  <c r="D16" i="18"/>
  <c r="C16" i="18"/>
  <c r="J15" i="18"/>
  <c r="I15" i="18"/>
  <c r="F15" i="18"/>
  <c r="E15" i="18"/>
  <c r="D15" i="18"/>
  <c r="C15" i="18"/>
  <c r="G15" i="18" s="1"/>
  <c r="J14" i="18"/>
  <c r="I14" i="18"/>
  <c r="F14" i="18"/>
  <c r="H14" i="18" s="1"/>
  <c r="E14" i="18"/>
  <c r="D14" i="18"/>
  <c r="C14" i="18"/>
  <c r="J13" i="18"/>
  <c r="I13" i="18"/>
  <c r="F13" i="18"/>
  <c r="E13" i="18"/>
  <c r="D13" i="18"/>
  <c r="C13" i="18"/>
  <c r="G13" i="18" s="1"/>
  <c r="J12" i="18"/>
  <c r="I12" i="18"/>
  <c r="F12" i="18"/>
  <c r="H12" i="18" s="1"/>
  <c r="E12" i="18"/>
  <c r="D12" i="18"/>
  <c r="C12" i="18"/>
  <c r="J11" i="18"/>
  <c r="I11" i="18"/>
  <c r="F11" i="18"/>
  <c r="E11" i="18"/>
  <c r="D11" i="18"/>
  <c r="C11" i="18"/>
  <c r="G11" i="18" s="1"/>
  <c r="J10" i="18"/>
  <c r="I10" i="18"/>
  <c r="F10" i="18"/>
  <c r="H10" i="18" s="1"/>
  <c r="E10" i="18"/>
  <c r="D10" i="18"/>
  <c r="C10" i="18"/>
  <c r="J9" i="18"/>
  <c r="I9" i="18"/>
  <c r="E9" i="18"/>
  <c r="D9" i="18"/>
  <c r="I6" i="18"/>
  <c r="B4" i="18"/>
  <c r="H29" i="18" l="1"/>
  <c r="H31" i="18"/>
  <c r="G10" i="18"/>
  <c r="G12" i="18"/>
  <c r="G14" i="18"/>
  <c r="G16" i="18"/>
  <c r="G18" i="18"/>
  <c r="G20" i="18"/>
  <c r="G22" i="18"/>
  <c r="G24" i="18"/>
  <c r="G26" i="18"/>
  <c r="G29" i="18"/>
  <c r="G31" i="18"/>
  <c r="F9" i="18"/>
  <c r="H9" i="18" s="1"/>
  <c r="H11" i="18"/>
  <c r="H13" i="18"/>
  <c r="H15" i="18"/>
  <c r="H17" i="18"/>
  <c r="H19" i="18"/>
  <c r="H21" i="18"/>
  <c r="H23" i="18"/>
  <c r="H25" i="18"/>
  <c r="G56" i="21"/>
  <c r="G74" i="21" s="1"/>
  <c r="S56" i="21"/>
  <c r="S74" i="21" s="1"/>
  <c r="D56" i="21"/>
  <c r="D74" i="21" s="1"/>
  <c r="H56" i="21"/>
  <c r="H74" i="21" s="1"/>
  <c r="L56" i="21"/>
  <c r="L74" i="21" s="1"/>
  <c r="P56" i="21"/>
  <c r="P74" i="21" s="1"/>
  <c r="T56" i="21"/>
  <c r="T74" i="21" s="1"/>
  <c r="C56" i="21"/>
  <c r="C74" i="21" s="1"/>
  <c r="K56" i="21"/>
  <c r="K74" i="21" s="1"/>
  <c r="O56" i="21"/>
  <c r="O74" i="21" s="1"/>
  <c r="E56" i="21"/>
  <c r="E74" i="21" s="1"/>
  <c r="I56" i="21"/>
  <c r="I74" i="21" s="1"/>
  <c r="M56" i="21"/>
  <c r="M74" i="21" s="1"/>
  <c r="Q56" i="21"/>
  <c r="Q74" i="21" s="1"/>
  <c r="U56" i="21"/>
  <c r="U74" i="21" s="1"/>
  <c r="F56" i="21"/>
  <c r="F74" i="21" s="1"/>
  <c r="J56" i="21"/>
  <c r="J74" i="21" s="1"/>
  <c r="N56" i="21"/>
  <c r="N74" i="21" s="1"/>
  <c r="R56" i="21"/>
  <c r="R74" i="21" s="1"/>
  <c r="V56" i="21"/>
  <c r="V74" i="21" s="1"/>
  <c r="T59" i="20"/>
  <c r="T60" i="20" s="1"/>
  <c r="T78" i="20" s="1"/>
  <c r="S59" i="20"/>
  <c r="S60" i="20" s="1"/>
  <c r="S78" i="20" s="1"/>
  <c r="AA78" i="19"/>
  <c r="AC59" i="19"/>
  <c r="AC60" i="19" s="1"/>
  <c r="AC78" i="19" s="1"/>
  <c r="H33" i="18"/>
  <c r="H34" i="18"/>
  <c r="G25" i="18"/>
  <c r="G28" i="18"/>
  <c r="C9" i="18"/>
  <c r="G9" i="18" s="1"/>
  <c r="E40" i="16" l="1"/>
  <c r="G43" i="15" l="1"/>
  <c r="F39" i="15"/>
  <c r="F43" i="15" s="1"/>
  <c r="E39" i="15"/>
  <c r="E43" i="15" s="1"/>
  <c r="D39" i="15"/>
  <c r="D43" i="15" s="1"/>
  <c r="C39" i="15"/>
  <c r="C43" i="15" s="1"/>
  <c r="AR40" i="14" l="1"/>
  <c r="AQ40" i="14"/>
  <c r="AN40" i="14"/>
  <c r="AM40" i="14"/>
  <c r="AL40" i="14"/>
  <c r="AK40" i="14"/>
  <c r="AE40" i="14"/>
  <c r="AC40" i="14"/>
  <c r="AB40" i="14"/>
  <c r="AA40" i="14"/>
  <c r="Z40" i="14"/>
  <c r="Y40" i="14"/>
  <c r="X40" i="14"/>
  <c r="W40" i="14"/>
  <c r="T40" i="14"/>
  <c r="S40" i="14"/>
  <c r="R40" i="14"/>
  <c r="Q40" i="14"/>
  <c r="P40" i="14"/>
  <c r="O40" i="14"/>
  <c r="N40" i="14"/>
  <c r="M40" i="14"/>
  <c r="L40" i="14"/>
  <c r="K40" i="14"/>
  <c r="J40" i="14"/>
  <c r="I40" i="14"/>
  <c r="H40" i="14"/>
  <c r="G40" i="14"/>
  <c r="F40" i="14"/>
  <c r="E40" i="14"/>
  <c r="U40" i="14" s="1"/>
  <c r="D40" i="14"/>
  <c r="V40" i="14" s="1"/>
  <c r="C40" i="14"/>
  <c r="V36" i="14"/>
  <c r="U36" i="14"/>
  <c r="V35" i="14"/>
  <c r="U35" i="14"/>
  <c r="V34" i="14"/>
  <c r="U34" i="14"/>
  <c r="V33" i="14"/>
  <c r="U33" i="14"/>
  <c r="V32" i="14"/>
  <c r="U32" i="14"/>
  <c r="V31" i="14"/>
  <c r="U31" i="14"/>
  <c r="V30" i="14"/>
  <c r="U30" i="14"/>
  <c r="V29" i="14"/>
  <c r="U29" i="14"/>
  <c r="V28" i="14"/>
  <c r="U28" i="14"/>
  <c r="V27" i="14"/>
  <c r="U27" i="14"/>
  <c r="V26" i="14"/>
  <c r="U26" i="14"/>
  <c r="V25" i="14"/>
  <c r="U25" i="14"/>
  <c r="V24" i="14"/>
  <c r="U24" i="14"/>
  <c r="V23" i="14"/>
  <c r="U23" i="14"/>
  <c r="V22" i="14"/>
  <c r="U22" i="14"/>
  <c r="V21" i="14"/>
  <c r="U21" i="14"/>
  <c r="V20" i="14"/>
  <c r="U20" i="14"/>
  <c r="V19" i="14"/>
  <c r="U19" i="14"/>
  <c r="V18" i="14"/>
  <c r="U18" i="14"/>
  <c r="V17" i="14"/>
  <c r="U17" i="14"/>
  <c r="V16" i="14"/>
  <c r="U16" i="14"/>
  <c r="V15" i="14"/>
  <c r="U15" i="14"/>
  <c r="V14" i="14"/>
  <c r="U14" i="14"/>
  <c r="V13" i="14"/>
  <c r="U13" i="14"/>
  <c r="V12" i="14"/>
  <c r="U12" i="14"/>
  <c r="V11" i="14"/>
  <c r="U11" i="14"/>
  <c r="V10" i="14"/>
  <c r="U10" i="14"/>
  <c r="V9" i="14"/>
  <c r="U9" i="14"/>
  <c r="V8" i="14"/>
  <c r="U8" i="14"/>
  <c r="V7" i="14"/>
  <c r="U7" i="14"/>
  <c r="V6" i="14"/>
  <c r="U6" i="14"/>
  <c r="V5" i="14"/>
  <c r="U5" i="14"/>
  <c r="H40" i="13" l="1"/>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 i="13"/>
  <c r="H4" i="13"/>
  <c r="K33" i="11"/>
  <c r="L33" i="11" s="1"/>
  <c r="J33" i="11"/>
  <c r="G33" i="11"/>
  <c r="F33" i="11"/>
  <c r="E33" i="11"/>
  <c r="D33" i="11"/>
  <c r="C33" i="11"/>
  <c r="L32" i="11"/>
  <c r="I32" i="11"/>
  <c r="L31" i="11"/>
  <c r="I31" i="11"/>
  <c r="L30" i="11"/>
  <c r="I30" i="11"/>
  <c r="L29" i="11"/>
  <c r="I29" i="11"/>
  <c r="L28" i="11"/>
  <c r="I28" i="11"/>
  <c r="L27" i="11"/>
  <c r="I27" i="11"/>
  <c r="L26" i="11"/>
  <c r="I26" i="11"/>
  <c r="L25" i="11"/>
  <c r="I25" i="11"/>
  <c r="L24" i="11"/>
  <c r="I24" i="11"/>
  <c r="L23" i="11"/>
  <c r="I23" i="11"/>
  <c r="L22" i="11"/>
  <c r="I22" i="11"/>
  <c r="L21" i="11"/>
  <c r="I21" i="11"/>
  <c r="L20" i="11"/>
  <c r="K20" i="11"/>
  <c r="J20" i="11"/>
  <c r="H20" i="11"/>
  <c r="I20" i="11" s="1"/>
  <c r="G20" i="11"/>
  <c r="L19" i="11"/>
  <c r="I19" i="11"/>
  <c r="L18" i="11"/>
  <c r="I18" i="11"/>
  <c r="L17" i="11"/>
  <c r="I17" i="11"/>
  <c r="K16" i="11"/>
  <c r="K34" i="11" s="1"/>
  <c r="L34" i="11" s="1"/>
  <c r="J16" i="11"/>
  <c r="J34" i="11" s="1"/>
  <c r="H16" i="11"/>
  <c r="E16" i="11"/>
  <c r="E34" i="11" s="1"/>
  <c r="D16" i="11"/>
  <c r="D34" i="11" s="1"/>
  <c r="C16" i="11"/>
  <c r="C34" i="11" s="1"/>
  <c r="L15" i="11"/>
  <c r="I15" i="11"/>
  <c r="L14" i="11"/>
  <c r="I14" i="11"/>
  <c r="L13" i="11"/>
  <c r="I13" i="11"/>
  <c r="L12" i="11"/>
  <c r="I12" i="11"/>
  <c r="L11" i="11"/>
  <c r="I11" i="11"/>
  <c r="L10" i="11"/>
  <c r="I10" i="11"/>
  <c r="L9" i="11"/>
  <c r="I9" i="11"/>
  <c r="L8" i="11"/>
  <c r="I8" i="11"/>
  <c r="G8" i="11"/>
  <c r="G16" i="11" s="1"/>
  <c r="G34" i="11" s="1"/>
  <c r="F8" i="11"/>
  <c r="F16" i="11" s="1"/>
  <c r="F34" i="11" s="1"/>
  <c r="L7" i="11"/>
  <c r="I7" i="11"/>
  <c r="L6" i="11"/>
  <c r="I6" i="11"/>
  <c r="M40" i="9"/>
  <c r="I40" i="9"/>
  <c r="B40" i="9"/>
  <c r="J13" i="9"/>
  <c r="F13" i="9"/>
  <c r="B13" i="9"/>
  <c r="I16" i="11" l="1"/>
  <c r="H33" i="11"/>
  <c r="I33" i="11" s="1"/>
  <c r="L16" i="11"/>
  <c r="H34" i="11" l="1"/>
  <c r="I34" i="11" s="1"/>
  <c r="P67" i="4" l="1"/>
  <c r="M67" i="4"/>
  <c r="K67" i="4"/>
  <c r="J67" i="4"/>
  <c r="I67" i="4"/>
  <c r="H67" i="4"/>
  <c r="L67" i="4" s="1"/>
  <c r="F67" i="4"/>
  <c r="E67" i="4"/>
  <c r="O67" i="4" s="1"/>
  <c r="D67" i="4"/>
  <c r="N67" i="4" s="1"/>
  <c r="C67" i="4"/>
  <c r="G67" i="4" s="1"/>
  <c r="Q67" i="4" s="1"/>
  <c r="P66" i="4"/>
  <c r="O66" i="4"/>
  <c r="N66" i="4"/>
  <c r="M66" i="4"/>
  <c r="L66" i="4"/>
  <c r="G66" i="4"/>
  <c r="Q66" i="4" s="1"/>
  <c r="P65" i="4"/>
  <c r="O65" i="4"/>
  <c r="N65" i="4"/>
  <c r="M65" i="4"/>
  <c r="L65" i="4"/>
  <c r="G65" i="4"/>
  <c r="Q65" i="4" s="1"/>
  <c r="N63" i="4"/>
  <c r="M63" i="4"/>
  <c r="K63" i="4"/>
  <c r="J63" i="4"/>
  <c r="I63" i="4"/>
  <c r="H63" i="4"/>
  <c r="L63" i="4" s="1"/>
  <c r="F63" i="4"/>
  <c r="P63" i="4" s="1"/>
  <c r="E63" i="4"/>
  <c r="O63" i="4" s="1"/>
  <c r="D63" i="4"/>
  <c r="C63" i="4"/>
  <c r="Q62" i="4"/>
  <c r="P62" i="4"/>
  <c r="O62" i="4"/>
  <c r="N62" i="4"/>
  <c r="M62" i="4"/>
  <c r="L62" i="4"/>
  <c r="G62" i="4"/>
  <c r="P61" i="4"/>
  <c r="O61" i="4"/>
  <c r="N61" i="4"/>
  <c r="M61" i="4"/>
  <c r="L61" i="4"/>
  <c r="G61" i="4"/>
  <c r="Q61" i="4" s="1"/>
  <c r="P60" i="4"/>
  <c r="O60" i="4"/>
  <c r="N60" i="4"/>
  <c r="M60" i="4"/>
  <c r="L60" i="4"/>
  <c r="G60" i="4"/>
  <c r="Q60" i="4" s="1"/>
  <c r="Q59" i="4"/>
  <c r="P59" i="4"/>
  <c r="O59" i="4"/>
  <c r="N59" i="4"/>
  <c r="M59" i="4"/>
  <c r="L59" i="4"/>
  <c r="G59" i="4"/>
  <c r="G63" i="4" s="1"/>
  <c r="M57" i="4"/>
  <c r="K57" i="4"/>
  <c r="J57" i="4"/>
  <c r="I57" i="4"/>
  <c r="H57" i="4"/>
  <c r="F57" i="4"/>
  <c r="P57" i="4" s="1"/>
  <c r="E57" i="4"/>
  <c r="O57" i="4" s="1"/>
  <c r="D57" i="4"/>
  <c r="N57" i="4" s="1"/>
  <c r="C57" i="4"/>
  <c r="P56" i="4"/>
  <c r="O56" i="4"/>
  <c r="N56" i="4"/>
  <c r="M56" i="4"/>
  <c r="L56" i="4"/>
  <c r="L57" i="4" s="1"/>
  <c r="G56" i="4"/>
  <c r="G57" i="4" s="1"/>
  <c r="O55" i="4"/>
  <c r="K55" i="4"/>
  <c r="J55" i="4"/>
  <c r="I55" i="4"/>
  <c r="H55" i="4"/>
  <c r="G55" i="4"/>
  <c r="F55" i="4"/>
  <c r="P55" i="4" s="1"/>
  <c r="E55" i="4"/>
  <c r="D55" i="4"/>
  <c r="N55" i="4" s="1"/>
  <c r="C55" i="4"/>
  <c r="M55" i="4" s="1"/>
  <c r="P54" i="4"/>
  <c r="O54" i="4"/>
  <c r="N54" i="4"/>
  <c r="M54" i="4"/>
  <c r="L54" i="4"/>
  <c r="G54" i="4"/>
  <c r="Q54" i="4" s="1"/>
  <c r="Q53" i="4"/>
  <c r="P53" i="4"/>
  <c r="O53" i="4"/>
  <c r="N53" i="4"/>
  <c r="M53" i="4"/>
  <c r="L53" i="4"/>
  <c r="G53" i="4"/>
  <c r="P52" i="4"/>
  <c r="O52" i="4"/>
  <c r="N52" i="4"/>
  <c r="M52" i="4"/>
  <c r="L52" i="4"/>
  <c r="L55" i="4" s="1"/>
  <c r="G52" i="4"/>
  <c r="Q52" i="4" s="1"/>
  <c r="M48" i="4"/>
  <c r="K48" i="4"/>
  <c r="J48" i="4"/>
  <c r="I48" i="4"/>
  <c r="H48" i="4"/>
  <c r="F48" i="4"/>
  <c r="P48" i="4" s="1"/>
  <c r="E48" i="4"/>
  <c r="O48" i="4" s="1"/>
  <c r="D48" i="4"/>
  <c r="N48" i="4" s="1"/>
  <c r="C48" i="4"/>
  <c r="P47" i="4"/>
  <c r="O47" i="4"/>
  <c r="N47" i="4"/>
  <c r="M47" i="4"/>
  <c r="L47" i="4"/>
  <c r="G47" i="4"/>
  <c r="Q47" i="4" s="1"/>
  <c r="P46" i="4"/>
  <c r="O46" i="4"/>
  <c r="N46" i="4"/>
  <c r="M46" i="4"/>
  <c r="L46" i="4"/>
  <c r="L48" i="4" s="1"/>
  <c r="G46" i="4"/>
  <c r="G48" i="4" s="1"/>
  <c r="N44" i="4"/>
  <c r="K44" i="4"/>
  <c r="J44" i="4"/>
  <c r="J49" i="4" s="1"/>
  <c r="J68" i="4" s="1"/>
  <c r="I44" i="4"/>
  <c r="H44" i="4"/>
  <c r="F44" i="4"/>
  <c r="F49" i="4" s="1"/>
  <c r="E44" i="4"/>
  <c r="O44" i="4" s="1"/>
  <c r="D44" i="4"/>
  <c r="C44" i="4"/>
  <c r="M44" i="4" s="1"/>
  <c r="Q43" i="4"/>
  <c r="P43" i="4"/>
  <c r="O43" i="4"/>
  <c r="N43" i="4"/>
  <c r="M43" i="4"/>
  <c r="L43" i="4"/>
  <c r="G43" i="4"/>
  <c r="P42" i="4"/>
  <c r="O42" i="4"/>
  <c r="N42" i="4"/>
  <c r="M42" i="4"/>
  <c r="L42" i="4"/>
  <c r="G42" i="4"/>
  <c r="Q42" i="4" s="1"/>
  <c r="P41" i="4"/>
  <c r="O41" i="4"/>
  <c r="N41" i="4"/>
  <c r="M41" i="4"/>
  <c r="L41" i="4"/>
  <c r="G41" i="4"/>
  <c r="Q41" i="4" s="1"/>
  <c r="P40" i="4"/>
  <c r="O40" i="4"/>
  <c r="N40" i="4"/>
  <c r="M40" i="4"/>
  <c r="L40" i="4"/>
  <c r="G40" i="4"/>
  <c r="Q40" i="4" s="1"/>
  <c r="Q39" i="4"/>
  <c r="P39" i="4"/>
  <c r="O39" i="4"/>
  <c r="N39" i="4"/>
  <c r="M39" i="4"/>
  <c r="L39" i="4"/>
  <c r="G39" i="4"/>
  <c r="P38" i="4"/>
  <c r="O38" i="4"/>
  <c r="N38" i="4"/>
  <c r="M38" i="4"/>
  <c r="L38" i="4"/>
  <c r="G38" i="4"/>
  <c r="Q38" i="4" s="1"/>
  <c r="P37" i="4"/>
  <c r="O37" i="4"/>
  <c r="N37" i="4"/>
  <c r="M37" i="4"/>
  <c r="L37" i="4"/>
  <c r="G37" i="4"/>
  <c r="Q37" i="4" s="1"/>
  <c r="P36" i="4"/>
  <c r="O36" i="4"/>
  <c r="N36" i="4"/>
  <c r="M36" i="4"/>
  <c r="L36" i="4"/>
  <c r="G36" i="4"/>
  <c r="Q36" i="4" s="1"/>
  <c r="Q35" i="4"/>
  <c r="P35" i="4"/>
  <c r="O35" i="4"/>
  <c r="N35" i="4"/>
  <c r="M35" i="4"/>
  <c r="L35" i="4"/>
  <c r="G35" i="4"/>
  <c r="P34" i="4"/>
  <c r="O34" i="4"/>
  <c r="N34" i="4"/>
  <c r="M34" i="4"/>
  <c r="L34" i="4"/>
  <c r="G34" i="4"/>
  <c r="Q34" i="4" s="1"/>
  <c r="P33" i="4"/>
  <c r="O33" i="4"/>
  <c r="N33" i="4"/>
  <c r="M33" i="4"/>
  <c r="L33" i="4"/>
  <c r="G33" i="4"/>
  <c r="Q33" i="4" s="1"/>
  <c r="P32" i="4"/>
  <c r="O32" i="4"/>
  <c r="N32" i="4"/>
  <c r="M32" i="4"/>
  <c r="L32" i="4"/>
  <c r="G32" i="4"/>
  <c r="Q32" i="4" s="1"/>
  <c r="Q31" i="4"/>
  <c r="P31" i="4"/>
  <c r="O31" i="4"/>
  <c r="N31" i="4"/>
  <c r="M31" i="4"/>
  <c r="L31" i="4"/>
  <c r="G31" i="4"/>
  <c r="P30" i="4"/>
  <c r="O30" i="4"/>
  <c r="N30" i="4"/>
  <c r="M30" i="4"/>
  <c r="L30" i="4"/>
  <c r="G30" i="4"/>
  <c r="Q30" i="4" s="1"/>
  <c r="P29" i="4"/>
  <c r="O29" i="4"/>
  <c r="N29" i="4"/>
  <c r="M29" i="4"/>
  <c r="L29" i="4"/>
  <c r="G29" i="4"/>
  <c r="Q29" i="4" s="1"/>
  <c r="P28" i="4"/>
  <c r="O28" i="4"/>
  <c r="N28" i="4"/>
  <c r="M28" i="4"/>
  <c r="L28" i="4"/>
  <c r="G28" i="4"/>
  <c r="Q28" i="4" s="1"/>
  <c r="Q27" i="4"/>
  <c r="P27" i="4"/>
  <c r="O27" i="4"/>
  <c r="N27" i="4"/>
  <c r="M27" i="4"/>
  <c r="L27" i="4"/>
  <c r="G27" i="4"/>
  <c r="P26" i="4"/>
  <c r="O26" i="4"/>
  <c r="N26" i="4"/>
  <c r="M26" i="4"/>
  <c r="L26" i="4"/>
  <c r="G26" i="4"/>
  <c r="Q26" i="4" s="1"/>
  <c r="P25" i="4"/>
  <c r="O25" i="4"/>
  <c r="N25" i="4"/>
  <c r="M25" i="4"/>
  <c r="L25" i="4"/>
  <c r="G25" i="4"/>
  <c r="Q25" i="4" s="1"/>
  <c r="P24" i="4"/>
  <c r="O24" i="4"/>
  <c r="N24" i="4"/>
  <c r="M24" i="4"/>
  <c r="L24" i="4"/>
  <c r="G24" i="4"/>
  <c r="Q24" i="4" s="1"/>
  <c r="Q23" i="4"/>
  <c r="P23" i="4"/>
  <c r="O23" i="4"/>
  <c r="N23" i="4"/>
  <c r="M23" i="4"/>
  <c r="L23" i="4"/>
  <c r="L44" i="4" s="1"/>
  <c r="G23" i="4"/>
  <c r="G44" i="4" s="1"/>
  <c r="Q44" i="4" s="1"/>
  <c r="P21" i="4"/>
  <c r="K21" i="4"/>
  <c r="J21" i="4"/>
  <c r="I21" i="4"/>
  <c r="H21" i="4"/>
  <c r="F21" i="4"/>
  <c r="E21" i="4"/>
  <c r="O21" i="4" s="1"/>
  <c r="D21" i="4"/>
  <c r="N21" i="4" s="1"/>
  <c r="C21" i="4"/>
  <c r="M21" i="4" s="1"/>
  <c r="P20" i="4"/>
  <c r="O20" i="4"/>
  <c r="N20" i="4"/>
  <c r="M20" i="4"/>
  <c r="L20" i="4"/>
  <c r="G20" i="4"/>
  <c r="Q20" i="4" s="1"/>
  <c r="P19" i="4"/>
  <c r="O19" i="4"/>
  <c r="N19" i="4"/>
  <c r="M19" i="4"/>
  <c r="L19" i="4"/>
  <c r="G19" i="4"/>
  <c r="Q19" i="4" s="1"/>
  <c r="Q18" i="4"/>
  <c r="P18" i="4"/>
  <c r="O18" i="4"/>
  <c r="N18" i="4"/>
  <c r="M18" i="4"/>
  <c r="L18" i="4"/>
  <c r="G18" i="4"/>
  <c r="P17" i="4"/>
  <c r="O17" i="4"/>
  <c r="N17" i="4"/>
  <c r="M17" i="4"/>
  <c r="L17" i="4"/>
  <c r="G17" i="4"/>
  <c r="Q17" i="4" s="1"/>
  <c r="P16" i="4"/>
  <c r="O16" i="4"/>
  <c r="N16" i="4"/>
  <c r="M16" i="4"/>
  <c r="L16" i="4"/>
  <c r="G16" i="4"/>
  <c r="Q16" i="4" s="1"/>
  <c r="P15" i="4"/>
  <c r="O15" i="4"/>
  <c r="N15" i="4"/>
  <c r="M15" i="4"/>
  <c r="L15" i="4"/>
  <c r="G15" i="4"/>
  <c r="Q15" i="4" s="1"/>
  <c r="Q14" i="4"/>
  <c r="P14" i="4"/>
  <c r="O14" i="4"/>
  <c r="N14" i="4"/>
  <c r="M14" i="4"/>
  <c r="L14" i="4"/>
  <c r="G14" i="4"/>
  <c r="P13" i="4"/>
  <c r="O13" i="4"/>
  <c r="N13" i="4"/>
  <c r="M13" i="4"/>
  <c r="L13" i="4"/>
  <c r="L21" i="4" s="1"/>
  <c r="G13" i="4"/>
  <c r="G21" i="4" s="1"/>
  <c r="O11" i="4"/>
  <c r="K11" i="4"/>
  <c r="K50" i="4" s="1"/>
  <c r="J11" i="4"/>
  <c r="J50" i="4" s="1"/>
  <c r="I11" i="4"/>
  <c r="I49" i="4" s="1"/>
  <c r="I68" i="4" s="1"/>
  <c r="H11" i="4"/>
  <c r="H49" i="4" s="1"/>
  <c r="H68" i="4" s="1"/>
  <c r="F11" i="4"/>
  <c r="F50" i="4" s="1"/>
  <c r="P50" i="4" s="1"/>
  <c r="E11" i="4"/>
  <c r="E49" i="4" s="1"/>
  <c r="D11" i="4"/>
  <c r="N11" i="4" s="1"/>
  <c r="C11" i="4"/>
  <c r="C50" i="4" s="1"/>
  <c r="P10" i="4"/>
  <c r="O10" i="4"/>
  <c r="N10" i="4"/>
  <c r="M10" i="4"/>
  <c r="L10" i="4"/>
  <c r="G10" i="4"/>
  <c r="Q10" i="4" s="1"/>
  <c r="Q9" i="4"/>
  <c r="P9" i="4"/>
  <c r="O9" i="4"/>
  <c r="N9" i="4"/>
  <c r="M9" i="4"/>
  <c r="L9" i="4"/>
  <c r="G9" i="4"/>
  <c r="P8" i="4"/>
  <c r="O8" i="4"/>
  <c r="N8" i="4"/>
  <c r="M8" i="4"/>
  <c r="L8" i="4"/>
  <c r="Q8" i="4" s="1"/>
  <c r="G8" i="4"/>
  <c r="P7" i="4"/>
  <c r="O7" i="4"/>
  <c r="N7" i="4"/>
  <c r="M7" i="4"/>
  <c r="L7" i="4"/>
  <c r="L11" i="4" s="1"/>
  <c r="G7" i="4"/>
  <c r="G11" i="4" s="1"/>
  <c r="Q21" i="4" l="1"/>
  <c r="Q48" i="4"/>
  <c r="Q55" i="4"/>
  <c r="L49" i="4"/>
  <c r="L68" i="4" s="1"/>
  <c r="L50" i="4"/>
  <c r="E68" i="4"/>
  <c r="O68" i="4" s="1"/>
  <c r="O49" i="4"/>
  <c r="Q63" i="4"/>
  <c r="Q11" i="4"/>
  <c r="G49" i="4"/>
  <c r="G50" i="4"/>
  <c r="Q50" i="4" s="1"/>
  <c r="F68" i="4"/>
  <c r="Q57" i="4"/>
  <c r="P11" i="4"/>
  <c r="Q13" i="4"/>
  <c r="C49" i="4"/>
  <c r="K49" i="4"/>
  <c r="K68" i="4" s="1"/>
  <c r="D50" i="4"/>
  <c r="N50" i="4" s="1"/>
  <c r="H50" i="4"/>
  <c r="M50" i="4" s="1"/>
  <c r="Q56" i="4"/>
  <c r="Q7" i="4"/>
  <c r="M11" i="4"/>
  <c r="P44" i="4"/>
  <c r="Q46" i="4"/>
  <c r="D49" i="4"/>
  <c r="E50" i="4"/>
  <c r="O50" i="4" s="1"/>
  <c r="I50" i="4"/>
  <c r="D68" i="4" l="1"/>
  <c r="N68" i="4" s="1"/>
  <c r="N49" i="4"/>
  <c r="Q49" i="4"/>
  <c r="G68" i="4"/>
  <c r="Q68" i="4" s="1"/>
  <c r="M49" i="4"/>
  <c r="C68" i="4"/>
  <c r="M68" i="4" s="1"/>
  <c r="P68" i="4"/>
  <c r="P49" i="4"/>
  <c r="N67" i="3" l="1"/>
  <c r="K67" i="3"/>
  <c r="J67" i="3"/>
  <c r="I67" i="3"/>
  <c r="H67" i="3"/>
  <c r="F67" i="3"/>
  <c r="E67" i="3"/>
  <c r="D67" i="3"/>
  <c r="C67" i="3"/>
  <c r="Q66" i="3"/>
  <c r="P66" i="3"/>
  <c r="O66" i="3"/>
  <c r="N66" i="3"/>
  <c r="M66" i="3"/>
  <c r="L66" i="3"/>
  <c r="G66" i="3"/>
  <c r="P65" i="3"/>
  <c r="P67" i="3" s="1"/>
  <c r="O65" i="3"/>
  <c r="O67" i="3" s="1"/>
  <c r="N65" i="3"/>
  <c r="M65" i="3"/>
  <c r="M67" i="3" s="1"/>
  <c r="L65" i="3"/>
  <c r="L67" i="3" s="1"/>
  <c r="G65" i="3"/>
  <c r="G67" i="3" s="1"/>
  <c r="O63" i="3"/>
  <c r="K63" i="3"/>
  <c r="J63" i="3"/>
  <c r="I63" i="3"/>
  <c r="H63" i="3"/>
  <c r="L63" i="3" s="1"/>
  <c r="F63" i="3"/>
  <c r="P63" i="3" s="1"/>
  <c r="E63" i="3"/>
  <c r="D63" i="3"/>
  <c r="N63" i="3" s="1"/>
  <c r="C63" i="3"/>
  <c r="M63" i="3" s="1"/>
  <c r="P62" i="3"/>
  <c r="O62" i="3"/>
  <c r="N62" i="3"/>
  <c r="M62" i="3"/>
  <c r="L62" i="3"/>
  <c r="G62" i="3"/>
  <c r="Q62" i="3" s="1"/>
  <c r="Q61" i="3"/>
  <c r="P61" i="3"/>
  <c r="O61" i="3"/>
  <c r="N61" i="3"/>
  <c r="M61" i="3"/>
  <c r="L61" i="3"/>
  <c r="G61" i="3"/>
  <c r="P60" i="3"/>
  <c r="O60" i="3"/>
  <c r="N60" i="3"/>
  <c r="M60" i="3"/>
  <c r="L60" i="3"/>
  <c r="G60" i="3"/>
  <c r="Q60" i="3" s="1"/>
  <c r="P59" i="3"/>
  <c r="O59" i="3"/>
  <c r="N59" i="3"/>
  <c r="M59" i="3"/>
  <c r="L59" i="3"/>
  <c r="G59" i="3"/>
  <c r="Q59" i="3" s="1"/>
  <c r="N57" i="3"/>
  <c r="K57" i="3"/>
  <c r="J57" i="3"/>
  <c r="I57" i="3"/>
  <c r="H57" i="3"/>
  <c r="F57" i="3"/>
  <c r="P57" i="3" s="1"/>
  <c r="E57" i="3"/>
  <c r="O57" i="3" s="1"/>
  <c r="D57" i="3"/>
  <c r="C57" i="3"/>
  <c r="M57" i="3" s="1"/>
  <c r="Q56" i="3"/>
  <c r="P56" i="3"/>
  <c r="O56" i="3"/>
  <c r="N56" i="3"/>
  <c r="M56" i="3"/>
  <c r="L56" i="3"/>
  <c r="L57" i="3" s="1"/>
  <c r="G56" i="3"/>
  <c r="G57" i="3" s="1"/>
  <c r="Q57" i="3" s="1"/>
  <c r="P55" i="3"/>
  <c r="L55" i="3"/>
  <c r="K55" i="3"/>
  <c r="J55" i="3"/>
  <c r="I55" i="3"/>
  <c r="H55" i="3"/>
  <c r="F55" i="3"/>
  <c r="E55" i="3"/>
  <c r="O55" i="3" s="1"/>
  <c r="D55" i="3"/>
  <c r="N55" i="3" s="1"/>
  <c r="C55" i="3"/>
  <c r="M55" i="3" s="1"/>
  <c r="P54" i="3"/>
  <c r="O54" i="3"/>
  <c r="N54" i="3"/>
  <c r="M54" i="3"/>
  <c r="L54" i="3"/>
  <c r="G54" i="3"/>
  <c r="Q54" i="3" s="1"/>
  <c r="P53" i="3"/>
  <c r="O53" i="3"/>
  <c r="N53" i="3"/>
  <c r="M53" i="3"/>
  <c r="L53" i="3"/>
  <c r="G53" i="3"/>
  <c r="Q53" i="3" s="1"/>
  <c r="Q52" i="3"/>
  <c r="P52" i="3"/>
  <c r="O52" i="3"/>
  <c r="N52" i="3"/>
  <c r="M52" i="3"/>
  <c r="L52" i="3"/>
  <c r="G52" i="3"/>
  <c r="G55" i="3" s="1"/>
  <c r="Q55" i="3" s="1"/>
  <c r="N48" i="3"/>
  <c r="K48" i="3"/>
  <c r="J48" i="3"/>
  <c r="I48" i="3"/>
  <c r="H48" i="3"/>
  <c r="F48" i="3"/>
  <c r="P48" i="3" s="1"/>
  <c r="E48" i="3"/>
  <c r="O48" i="3" s="1"/>
  <c r="D48" i="3"/>
  <c r="C48" i="3"/>
  <c r="M48" i="3" s="1"/>
  <c r="Q47" i="3"/>
  <c r="P47" i="3"/>
  <c r="O47" i="3"/>
  <c r="N47" i="3"/>
  <c r="M47" i="3"/>
  <c r="L47" i="3"/>
  <c r="G47" i="3"/>
  <c r="P46" i="3"/>
  <c r="O46" i="3"/>
  <c r="N46" i="3"/>
  <c r="M46" i="3"/>
  <c r="L46" i="3"/>
  <c r="L48" i="3" s="1"/>
  <c r="G46" i="3"/>
  <c r="G48" i="3" s="1"/>
  <c r="Q48" i="3" s="1"/>
  <c r="O44" i="3"/>
  <c r="K44" i="3"/>
  <c r="K49" i="3" s="1"/>
  <c r="K68" i="3" s="1"/>
  <c r="J44" i="3"/>
  <c r="I44" i="3"/>
  <c r="H44" i="3"/>
  <c r="F44" i="3"/>
  <c r="P44" i="3" s="1"/>
  <c r="E44" i="3"/>
  <c r="D44" i="3"/>
  <c r="N44" i="3" s="1"/>
  <c r="C44" i="3"/>
  <c r="M44" i="3" s="1"/>
  <c r="P43" i="3"/>
  <c r="O43" i="3"/>
  <c r="N43" i="3"/>
  <c r="M43" i="3"/>
  <c r="L43" i="3"/>
  <c r="G43" i="3"/>
  <c r="Q43" i="3" s="1"/>
  <c r="Q42" i="3"/>
  <c r="P42" i="3"/>
  <c r="O42" i="3"/>
  <c r="N42" i="3"/>
  <c r="M42" i="3"/>
  <c r="L42" i="3"/>
  <c r="G42" i="3"/>
  <c r="P41" i="3"/>
  <c r="O41" i="3"/>
  <c r="N41" i="3"/>
  <c r="M41" i="3"/>
  <c r="L41" i="3"/>
  <c r="G41" i="3"/>
  <c r="Q41" i="3" s="1"/>
  <c r="P40" i="3"/>
  <c r="O40" i="3"/>
  <c r="N40" i="3"/>
  <c r="M40" i="3"/>
  <c r="L40" i="3"/>
  <c r="G40" i="3"/>
  <c r="Q40" i="3" s="1"/>
  <c r="P39" i="3"/>
  <c r="O39" i="3"/>
  <c r="N39" i="3"/>
  <c r="M39" i="3"/>
  <c r="L39" i="3"/>
  <c r="G39" i="3"/>
  <c r="Q39" i="3" s="1"/>
  <c r="Q38" i="3"/>
  <c r="P38" i="3"/>
  <c r="O38" i="3"/>
  <c r="N38" i="3"/>
  <c r="M38" i="3"/>
  <c r="L38" i="3"/>
  <c r="G38" i="3"/>
  <c r="P37" i="3"/>
  <c r="O37" i="3"/>
  <c r="N37" i="3"/>
  <c r="M37" i="3"/>
  <c r="L37" i="3"/>
  <c r="G37" i="3"/>
  <c r="Q37" i="3" s="1"/>
  <c r="P36" i="3"/>
  <c r="O36" i="3"/>
  <c r="N36" i="3"/>
  <c r="M36" i="3"/>
  <c r="L36" i="3"/>
  <c r="G36" i="3"/>
  <c r="Q36" i="3" s="1"/>
  <c r="P35" i="3"/>
  <c r="O35" i="3"/>
  <c r="N35" i="3"/>
  <c r="M35" i="3"/>
  <c r="L35" i="3"/>
  <c r="G35" i="3"/>
  <c r="Q35" i="3" s="1"/>
  <c r="Q34" i="3"/>
  <c r="P34" i="3"/>
  <c r="O34" i="3"/>
  <c r="N34" i="3"/>
  <c r="M34" i="3"/>
  <c r="L34" i="3"/>
  <c r="G34" i="3"/>
  <c r="P33" i="3"/>
  <c r="O33" i="3"/>
  <c r="N33" i="3"/>
  <c r="M33" i="3"/>
  <c r="L33" i="3"/>
  <c r="G33" i="3"/>
  <c r="Q33" i="3" s="1"/>
  <c r="P32" i="3"/>
  <c r="O32" i="3"/>
  <c r="N32" i="3"/>
  <c r="M32" i="3"/>
  <c r="L32" i="3"/>
  <c r="G32" i="3"/>
  <c r="Q32" i="3" s="1"/>
  <c r="P31" i="3"/>
  <c r="O31" i="3"/>
  <c r="N31" i="3"/>
  <c r="M31" i="3"/>
  <c r="L31" i="3"/>
  <c r="G31" i="3"/>
  <c r="Q31" i="3" s="1"/>
  <c r="Q30" i="3"/>
  <c r="P30" i="3"/>
  <c r="O30" i="3"/>
  <c r="N30" i="3"/>
  <c r="M30" i="3"/>
  <c r="L30" i="3"/>
  <c r="G30" i="3"/>
  <c r="P29" i="3"/>
  <c r="O29" i="3"/>
  <c r="N29" i="3"/>
  <c r="M29" i="3"/>
  <c r="L29" i="3"/>
  <c r="G29" i="3"/>
  <c r="Q29" i="3" s="1"/>
  <c r="P28" i="3"/>
  <c r="O28" i="3"/>
  <c r="N28" i="3"/>
  <c r="M28" i="3"/>
  <c r="L28" i="3"/>
  <c r="G28" i="3"/>
  <c r="Q28" i="3" s="1"/>
  <c r="P27" i="3"/>
  <c r="O27" i="3"/>
  <c r="N27" i="3"/>
  <c r="M27" i="3"/>
  <c r="L27" i="3"/>
  <c r="G27" i="3"/>
  <c r="Q27" i="3" s="1"/>
  <c r="Q26" i="3"/>
  <c r="P26" i="3"/>
  <c r="O26" i="3"/>
  <c r="N26" i="3"/>
  <c r="M26" i="3"/>
  <c r="L26" i="3"/>
  <c r="G26" i="3"/>
  <c r="P25" i="3"/>
  <c r="O25" i="3"/>
  <c r="N25" i="3"/>
  <c r="M25" i="3"/>
  <c r="L25" i="3"/>
  <c r="G25" i="3"/>
  <c r="Q25" i="3" s="1"/>
  <c r="P24" i="3"/>
  <c r="O24" i="3"/>
  <c r="N24" i="3"/>
  <c r="M24" i="3"/>
  <c r="L24" i="3"/>
  <c r="G24" i="3"/>
  <c r="Q24" i="3" s="1"/>
  <c r="P23" i="3"/>
  <c r="O23" i="3"/>
  <c r="N23" i="3"/>
  <c r="M23" i="3"/>
  <c r="L23" i="3"/>
  <c r="L44" i="3" s="1"/>
  <c r="G23" i="3"/>
  <c r="Q23" i="3" s="1"/>
  <c r="P21" i="3"/>
  <c r="M21" i="3"/>
  <c r="K21" i="3"/>
  <c r="J21" i="3"/>
  <c r="I21" i="3"/>
  <c r="H21" i="3"/>
  <c r="F21" i="3"/>
  <c r="E21" i="3"/>
  <c r="O21" i="3" s="1"/>
  <c r="D21" i="3"/>
  <c r="N21" i="3" s="1"/>
  <c r="C21" i="3"/>
  <c r="P20" i="3"/>
  <c r="O20" i="3"/>
  <c r="N20" i="3"/>
  <c r="M20" i="3"/>
  <c r="L20" i="3"/>
  <c r="G20" i="3"/>
  <c r="Q20" i="3" s="1"/>
  <c r="P19" i="3"/>
  <c r="O19" i="3"/>
  <c r="N19" i="3"/>
  <c r="M19" i="3"/>
  <c r="L19" i="3"/>
  <c r="G19" i="3"/>
  <c r="Q19" i="3" s="1"/>
  <c r="Q18" i="3"/>
  <c r="P18" i="3"/>
  <c r="O18" i="3"/>
  <c r="N18" i="3"/>
  <c r="M18" i="3"/>
  <c r="L18" i="3"/>
  <c r="G18" i="3"/>
  <c r="Q17" i="3"/>
  <c r="P17" i="3"/>
  <c r="O17" i="3"/>
  <c r="N17" i="3"/>
  <c r="M17" i="3"/>
  <c r="L17" i="3"/>
  <c r="G17" i="3"/>
  <c r="P16" i="3"/>
  <c r="O16" i="3"/>
  <c r="N16" i="3"/>
  <c r="M16" i="3"/>
  <c r="L16" i="3"/>
  <c r="G16" i="3"/>
  <c r="Q16" i="3" s="1"/>
  <c r="P15" i="3"/>
  <c r="O15" i="3"/>
  <c r="N15" i="3"/>
  <c r="M15" i="3"/>
  <c r="L15" i="3"/>
  <c r="G15" i="3"/>
  <c r="Q15" i="3" s="1"/>
  <c r="Q14" i="3"/>
  <c r="P14" i="3"/>
  <c r="O14" i="3"/>
  <c r="N14" i="3"/>
  <c r="M14" i="3"/>
  <c r="L14" i="3"/>
  <c r="G14" i="3"/>
  <c r="Q13" i="3"/>
  <c r="P13" i="3"/>
  <c r="O13" i="3"/>
  <c r="N13" i="3"/>
  <c r="M13" i="3"/>
  <c r="L13" i="3"/>
  <c r="L21" i="3" s="1"/>
  <c r="G13" i="3"/>
  <c r="G21" i="3" s="1"/>
  <c r="P11" i="3"/>
  <c r="O11" i="3"/>
  <c r="K11" i="3"/>
  <c r="K50" i="3" s="1"/>
  <c r="J11" i="3"/>
  <c r="J50" i="3" s="1"/>
  <c r="I11" i="3"/>
  <c r="I49" i="3" s="1"/>
  <c r="I68" i="3" s="1"/>
  <c r="H11" i="3"/>
  <c r="H50" i="3" s="1"/>
  <c r="F11" i="3"/>
  <c r="F50" i="3" s="1"/>
  <c r="E11" i="3"/>
  <c r="E49" i="3" s="1"/>
  <c r="D11" i="3"/>
  <c r="N11" i="3" s="1"/>
  <c r="C11" i="3"/>
  <c r="M11" i="3" s="1"/>
  <c r="P10" i="3"/>
  <c r="O10" i="3"/>
  <c r="N10" i="3"/>
  <c r="M10" i="3"/>
  <c r="L10" i="3"/>
  <c r="G10" i="3"/>
  <c r="Q10" i="3" s="1"/>
  <c r="Q9" i="3"/>
  <c r="P9" i="3"/>
  <c r="O9" i="3"/>
  <c r="N9" i="3"/>
  <c r="M9" i="3"/>
  <c r="L9" i="3"/>
  <c r="G9" i="3"/>
  <c r="Q8" i="3"/>
  <c r="P8" i="3"/>
  <c r="O8" i="3"/>
  <c r="N8" i="3"/>
  <c r="M8" i="3"/>
  <c r="L8" i="3"/>
  <c r="G8" i="3"/>
  <c r="P7" i="3"/>
  <c r="O7" i="3"/>
  <c r="N7" i="3"/>
  <c r="M7" i="3"/>
  <c r="L7" i="3"/>
  <c r="L11" i="3" s="1"/>
  <c r="G7" i="3"/>
  <c r="Q7" i="3" s="1"/>
  <c r="L49" i="3" l="1"/>
  <c r="L68" i="3" s="1"/>
  <c r="L50" i="3"/>
  <c r="P50" i="3"/>
  <c r="E68" i="3"/>
  <c r="O68" i="3" s="1"/>
  <c r="O49" i="3"/>
  <c r="Q21" i="3"/>
  <c r="D50" i="3"/>
  <c r="G11" i="3"/>
  <c r="F49" i="3"/>
  <c r="J49" i="3"/>
  <c r="J68" i="3" s="1"/>
  <c r="C50" i="3"/>
  <c r="M50" i="3" s="1"/>
  <c r="C49" i="3"/>
  <c r="Q46" i="3"/>
  <c r="D49" i="3"/>
  <c r="H49" i="3"/>
  <c r="H68" i="3" s="1"/>
  <c r="E50" i="3"/>
  <c r="O50" i="3" s="1"/>
  <c r="I50" i="3"/>
  <c r="Q65" i="3"/>
  <c r="Q67" i="3" s="1"/>
  <c r="G44" i="3"/>
  <c r="Q44" i="3" s="1"/>
  <c r="G63" i="3"/>
  <c r="Q63" i="3" s="1"/>
  <c r="N50" i="3" l="1"/>
  <c r="M49" i="3"/>
  <c r="C68" i="3"/>
  <c r="M68" i="3" s="1"/>
  <c r="D68" i="3"/>
  <c r="N68" i="3" s="1"/>
  <c r="N49" i="3"/>
  <c r="G49" i="3"/>
  <c r="Q11" i="3"/>
  <c r="G50" i="3"/>
  <c r="Q50" i="3" s="1"/>
  <c r="P49" i="3"/>
  <c r="F68" i="3"/>
  <c r="P68" i="3" s="1"/>
  <c r="Q49" i="3" l="1"/>
  <c r="G68" i="3"/>
  <c r="Q68" i="3" s="1"/>
  <c r="G37" i="2" l="1"/>
  <c r="F37" i="2"/>
  <c r="E37" i="2"/>
  <c r="D37" i="2"/>
  <c r="C37" i="2"/>
  <c r="J68" i="1" l="1"/>
  <c r="I68" i="1"/>
  <c r="K68" i="1" s="1"/>
  <c r="H68" i="1"/>
  <c r="G68" i="1"/>
  <c r="F68" i="1"/>
  <c r="E68" i="1"/>
  <c r="D68" i="1"/>
  <c r="C68" i="1"/>
  <c r="K67" i="1"/>
  <c r="J67" i="1"/>
  <c r="K66" i="1"/>
  <c r="J66" i="1"/>
  <c r="K64" i="1"/>
  <c r="J64" i="1"/>
  <c r="I64" i="1"/>
  <c r="H64" i="1"/>
  <c r="G64" i="1"/>
  <c r="F64" i="1"/>
  <c r="E64" i="1"/>
  <c r="D64" i="1"/>
  <c r="C64" i="1"/>
  <c r="K63" i="1"/>
  <c r="J63" i="1"/>
  <c r="K62" i="1"/>
  <c r="J62" i="1"/>
  <c r="K61" i="1"/>
  <c r="J61" i="1"/>
  <c r="K60" i="1"/>
  <c r="J60" i="1"/>
  <c r="K58" i="1"/>
  <c r="I58" i="1"/>
  <c r="H58" i="1"/>
  <c r="J58" i="1" s="1"/>
  <c r="G58" i="1"/>
  <c r="F58" i="1"/>
  <c r="E58" i="1"/>
  <c r="D58" i="1"/>
  <c r="C58" i="1"/>
  <c r="K57" i="1"/>
  <c r="J57" i="1"/>
  <c r="J56" i="1"/>
  <c r="I56" i="1"/>
  <c r="H56" i="1"/>
  <c r="G56" i="1"/>
  <c r="F56" i="1"/>
  <c r="E56" i="1"/>
  <c r="D56" i="1"/>
  <c r="C56" i="1"/>
  <c r="K55" i="1"/>
  <c r="J55" i="1"/>
  <c r="K54" i="1"/>
  <c r="J54" i="1"/>
  <c r="K53" i="1"/>
  <c r="K56" i="1" s="1"/>
  <c r="J53" i="1"/>
  <c r="F50" i="1"/>
  <c r="F51" i="1" s="1"/>
  <c r="F69" i="1" s="1"/>
  <c r="K49" i="1"/>
  <c r="I49" i="1"/>
  <c r="H49" i="1"/>
  <c r="G49" i="1"/>
  <c r="F49" i="1"/>
  <c r="E49" i="1"/>
  <c r="D49" i="1"/>
  <c r="C49" i="1"/>
  <c r="K48" i="1"/>
  <c r="J48" i="1"/>
  <c r="K47" i="1"/>
  <c r="J47" i="1"/>
  <c r="J49" i="1" s="1"/>
  <c r="I45" i="1"/>
  <c r="H45" i="1"/>
  <c r="G45" i="1"/>
  <c r="F45" i="1"/>
  <c r="E45" i="1"/>
  <c r="D45" i="1"/>
  <c r="C45" i="1"/>
  <c r="K44" i="1"/>
  <c r="J44" i="1"/>
  <c r="K43" i="1"/>
  <c r="J43" i="1"/>
  <c r="K42" i="1"/>
  <c r="J42" i="1"/>
  <c r="K41" i="1"/>
  <c r="J41" i="1"/>
  <c r="K40" i="1"/>
  <c r="J40" i="1"/>
  <c r="K39" i="1"/>
  <c r="J39" i="1"/>
  <c r="K38" i="1"/>
  <c r="J38" i="1"/>
  <c r="K37" i="1"/>
  <c r="J37" i="1"/>
  <c r="K36" i="1"/>
  <c r="J36" i="1"/>
  <c r="K35" i="1"/>
  <c r="J35" i="1"/>
  <c r="K34" i="1"/>
  <c r="J34" i="1"/>
  <c r="K33" i="1"/>
  <c r="J33" i="1"/>
  <c r="K32" i="1"/>
  <c r="J32" i="1"/>
  <c r="K31" i="1"/>
  <c r="J31" i="1"/>
  <c r="K30" i="1"/>
  <c r="J30" i="1"/>
  <c r="K29" i="1"/>
  <c r="J29" i="1"/>
  <c r="K28" i="1"/>
  <c r="J28" i="1"/>
  <c r="K27" i="1"/>
  <c r="J27" i="1"/>
  <c r="K26" i="1"/>
  <c r="J26" i="1"/>
  <c r="K25" i="1"/>
  <c r="J25" i="1"/>
  <c r="K24" i="1"/>
  <c r="K45" i="1" s="1"/>
  <c r="J24" i="1"/>
  <c r="J45" i="1" s="1"/>
  <c r="K22" i="1"/>
  <c r="I22" i="1"/>
  <c r="H22" i="1"/>
  <c r="G22" i="1"/>
  <c r="G50" i="1" s="1"/>
  <c r="F22" i="1"/>
  <c r="E22" i="1"/>
  <c r="D22" i="1"/>
  <c r="C22" i="1"/>
  <c r="C50" i="1" s="1"/>
  <c r="K21" i="1"/>
  <c r="J21" i="1"/>
  <c r="K20" i="1"/>
  <c r="J20" i="1"/>
  <c r="K19" i="1"/>
  <c r="J19" i="1"/>
  <c r="K18" i="1"/>
  <c r="J18" i="1"/>
  <c r="K17" i="1"/>
  <c r="J17" i="1"/>
  <c r="K16" i="1"/>
  <c r="J16" i="1"/>
  <c r="K15" i="1"/>
  <c r="J15" i="1"/>
  <c r="K14" i="1"/>
  <c r="J14" i="1"/>
  <c r="J22" i="1" s="1"/>
  <c r="I12" i="1"/>
  <c r="I50" i="1" s="1"/>
  <c r="I51" i="1" s="1"/>
  <c r="I69" i="1" s="1"/>
  <c r="H12" i="1"/>
  <c r="H50" i="1" s="1"/>
  <c r="G12" i="1"/>
  <c r="F12" i="1"/>
  <c r="E12" i="1"/>
  <c r="E50" i="1" s="1"/>
  <c r="E51" i="1" s="1"/>
  <c r="E69" i="1" s="1"/>
  <c r="D12" i="1"/>
  <c r="D50" i="1" s="1"/>
  <c r="C12" i="1"/>
  <c r="K11" i="1"/>
  <c r="J11" i="1"/>
  <c r="K10" i="1"/>
  <c r="J10" i="1"/>
  <c r="K9" i="1"/>
  <c r="J9" i="1"/>
  <c r="K8" i="1"/>
  <c r="K12" i="1" s="1"/>
  <c r="J8" i="1"/>
  <c r="J12" i="1" s="1"/>
  <c r="J50" i="1" l="1"/>
  <c r="J51" i="1"/>
  <c r="G51" i="1"/>
  <c r="G69" i="1" s="1"/>
  <c r="C51" i="1"/>
  <c r="C69" i="1" s="1"/>
  <c r="K50" i="1"/>
  <c r="K51" i="1" s="1"/>
  <c r="D51" i="1"/>
  <c r="D69" i="1" s="1"/>
  <c r="K69" i="1" s="1"/>
  <c r="H51" i="1"/>
  <c r="H69" i="1" s="1"/>
  <c r="J69" i="1" l="1"/>
  <c r="F5" i="49"/>
</calcChain>
</file>

<file path=xl/comments1.xml><?xml version="1.0" encoding="utf-8"?>
<comments xmlns="http://schemas.openxmlformats.org/spreadsheetml/2006/main">
  <authors>
    <author>Author</author>
  </authors>
  <commentList>
    <comment ref="B53" authorId="0" shapeId="0">
      <text>
        <r>
          <rPr>
            <b/>
            <sz val="9"/>
            <color indexed="81"/>
            <rFont val="Tahoma"/>
            <family val="2"/>
          </rPr>
          <t>Author:</t>
        </r>
        <r>
          <rPr>
            <sz val="9"/>
            <color indexed="81"/>
            <rFont val="Tahoma"/>
            <family val="2"/>
          </rPr>
          <t xml:space="preserve">
karnataka state co-op agriculture rural devbank ltd</t>
        </r>
      </text>
    </comment>
    <comment ref="B54" authorId="0" shapeId="0">
      <text>
        <r>
          <rPr>
            <b/>
            <sz val="9"/>
            <color indexed="81"/>
            <rFont val="Tahoma"/>
            <family val="2"/>
          </rPr>
          <t>Author:</t>
        </r>
        <r>
          <rPr>
            <sz val="9"/>
            <color indexed="81"/>
            <rFont val="Tahoma"/>
            <family val="2"/>
          </rPr>
          <t xml:space="preserve">
for apexbank metro figures  ,,in the same feed back mentioned by the apexbank.Remaining figures taken under DCCBs</t>
        </r>
      </text>
    </comment>
  </commentList>
</comments>
</file>

<file path=xl/comments2.xml><?xml version="1.0" encoding="utf-8"?>
<comments xmlns="http://schemas.openxmlformats.org/spreadsheetml/2006/main">
  <authors>
    <author>Author</author>
  </authors>
  <commentList>
    <comment ref="W9" authorId="0" shapeId="0">
      <text>
        <r>
          <rPr>
            <b/>
            <sz val="9"/>
            <color indexed="81"/>
            <rFont val="Tahoma"/>
            <family val="2"/>
          </rPr>
          <t>Author:</t>
        </r>
        <r>
          <rPr>
            <sz val="9"/>
            <color indexed="81"/>
            <rFont val="Tahoma"/>
            <family val="2"/>
          </rPr>
          <t xml:space="preserve">
REDUCED 4890 FOR OCT</t>
        </r>
      </text>
    </comment>
    <comment ref="I24" authorId="0" shapeId="0">
      <text>
        <r>
          <rPr>
            <b/>
            <sz val="9"/>
            <color indexed="81"/>
            <rFont val="Tahoma"/>
            <family val="2"/>
          </rPr>
          <t>Author:</t>
        </r>
        <r>
          <rPr>
            <sz val="9"/>
            <color indexed="81"/>
            <rFont val="Tahoma"/>
            <family val="2"/>
          </rPr>
          <t xml:space="preserve">
REDUCED 4381 FOR OCT 16</t>
        </r>
      </text>
    </comment>
    <comment ref="P24" authorId="0" shapeId="0">
      <text>
        <r>
          <rPr>
            <b/>
            <sz val="9"/>
            <color indexed="81"/>
            <rFont val="Tahoma"/>
            <family val="2"/>
          </rPr>
          <t>Author:</t>
        </r>
        <r>
          <rPr>
            <sz val="9"/>
            <color indexed="81"/>
            <rFont val="Tahoma"/>
            <family val="2"/>
          </rPr>
          <t xml:space="preserve">
FOR OCT 16 REDUCED 
6202</t>
        </r>
      </text>
    </comment>
  </commentList>
</comments>
</file>

<file path=xl/comments3.xml><?xml version="1.0" encoding="utf-8"?>
<comments xmlns="http://schemas.openxmlformats.org/spreadsheetml/2006/main">
  <authors>
    <author>Author</author>
  </authors>
  <commentList>
    <comment ref="B52" authorId="0" shapeId="0">
      <text>
        <r>
          <rPr>
            <b/>
            <sz val="9"/>
            <color indexed="81"/>
            <rFont val="Tahoma"/>
            <family val="2"/>
          </rPr>
          <t>Author:</t>
        </r>
        <r>
          <rPr>
            <sz val="9"/>
            <color indexed="81"/>
            <rFont val="Tahoma"/>
            <family val="2"/>
          </rPr>
          <t xml:space="preserve">
karnataka state co-op agriculture rural devbank ltd</t>
        </r>
      </text>
    </comment>
    <comment ref="B53" authorId="0" shapeId="0">
      <text>
        <r>
          <rPr>
            <b/>
            <sz val="9"/>
            <color indexed="81"/>
            <rFont val="Tahoma"/>
            <family val="2"/>
          </rPr>
          <t>Author:</t>
        </r>
        <r>
          <rPr>
            <sz val="9"/>
            <color indexed="81"/>
            <rFont val="Tahoma"/>
            <family val="2"/>
          </rPr>
          <t xml:space="preserve">
for apexbank metro figures  ,,in the same feed back mentioned by the apexbank.Remaining figures taken under DCCBs</t>
        </r>
      </text>
    </comment>
  </commentList>
</comments>
</file>

<file path=xl/comments4.xml><?xml version="1.0" encoding="utf-8"?>
<comments xmlns="http://schemas.openxmlformats.org/spreadsheetml/2006/main">
  <authors>
    <author>Author</author>
  </authors>
  <commentList>
    <comment ref="C10" authorId="0" shapeId="0">
      <text>
        <r>
          <rPr>
            <sz val="8"/>
            <color indexed="81"/>
            <rFont val="Tahoma"/>
            <family val="2"/>
          </rPr>
          <t>NO DATA ENTRY</t>
        </r>
      </text>
    </comment>
    <comment ref="D10" authorId="0" shapeId="0">
      <text>
        <r>
          <rPr>
            <sz val="8"/>
            <color indexed="81"/>
            <rFont val="Tahoma"/>
            <family val="2"/>
          </rPr>
          <t>NO DATA ENTRY</t>
        </r>
      </text>
    </comment>
    <comment ref="C20" authorId="0" shapeId="0">
      <text>
        <r>
          <rPr>
            <sz val="8"/>
            <color indexed="81"/>
            <rFont val="Tahoma"/>
            <family val="2"/>
          </rPr>
          <t>NO DATA ENTRY</t>
        </r>
      </text>
    </comment>
    <comment ref="D20" authorId="0" shapeId="0">
      <text>
        <r>
          <rPr>
            <sz val="8"/>
            <color indexed="81"/>
            <rFont val="Tahoma"/>
            <family val="2"/>
          </rPr>
          <t>NO DATA ENTRY</t>
        </r>
      </text>
    </comment>
    <comment ref="C43" authorId="0" shapeId="0">
      <text>
        <r>
          <rPr>
            <sz val="8"/>
            <color indexed="81"/>
            <rFont val="Tahoma"/>
            <family val="2"/>
          </rPr>
          <t>NO DATA ENTRY</t>
        </r>
      </text>
    </comment>
    <comment ref="D43" authorId="0" shapeId="0">
      <text>
        <r>
          <rPr>
            <sz val="8"/>
            <color indexed="81"/>
            <rFont val="Tahoma"/>
            <family val="2"/>
          </rPr>
          <t>NO DATA ENTRY</t>
        </r>
      </text>
    </comment>
    <comment ref="C47" authorId="0" shapeId="0">
      <text>
        <r>
          <rPr>
            <sz val="8"/>
            <color indexed="81"/>
            <rFont val="Tahoma"/>
            <family val="2"/>
          </rPr>
          <t>NO DATA ENTRY</t>
        </r>
      </text>
    </comment>
    <comment ref="D47" authorId="0" shapeId="0">
      <text>
        <r>
          <rPr>
            <sz val="8"/>
            <color indexed="81"/>
            <rFont val="Tahoma"/>
            <family val="2"/>
          </rPr>
          <t>NO DATA ENTRY</t>
        </r>
      </text>
    </comment>
    <comment ref="C48" authorId="0" shapeId="0">
      <text>
        <r>
          <rPr>
            <sz val="8"/>
            <color indexed="81"/>
            <rFont val="Tahoma"/>
            <family val="2"/>
          </rPr>
          <t>NO DATA ENTRY</t>
        </r>
      </text>
    </comment>
    <comment ref="D48" authorId="0" shapeId="0">
      <text>
        <r>
          <rPr>
            <sz val="8"/>
            <color indexed="81"/>
            <rFont val="Tahoma"/>
            <family val="2"/>
          </rPr>
          <t>NO DATA ENTRY</t>
        </r>
      </text>
    </comment>
    <comment ref="C54" authorId="0" shapeId="0">
      <text>
        <r>
          <rPr>
            <sz val="8"/>
            <color indexed="81"/>
            <rFont val="Tahoma"/>
            <family val="2"/>
          </rPr>
          <t>NO DATA ENTRY</t>
        </r>
      </text>
    </comment>
    <comment ref="D54" authorId="0" shapeId="0">
      <text>
        <r>
          <rPr>
            <sz val="8"/>
            <color indexed="81"/>
            <rFont val="Tahoma"/>
            <family val="2"/>
          </rPr>
          <t>NO DATA ENTRY</t>
        </r>
      </text>
    </comment>
    <comment ref="D67" authorId="0" shapeId="0">
      <text>
        <r>
          <rPr>
            <sz val="8"/>
            <color indexed="81"/>
            <rFont val="Tahoma"/>
            <family val="2"/>
          </rPr>
          <t>NO DATA ENTRY</t>
        </r>
      </text>
    </comment>
  </commentList>
</comments>
</file>

<file path=xl/comments5.xml><?xml version="1.0" encoding="utf-8"?>
<comments xmlns="http://schemas.openxmlformats.org/spreadsheetml/2006/main">
  <authors>
    <author>Author</author>
  </authors>
  <commentList>
    <comment ref="B53" authorId="0" shapeId="0">
      <text>
        <r>
          <rPr>
            <b/>
            <sz val="9"/>
            <color indexed="81"/>
            <rFont val="Tahoma"/>
            <family val="2"/>
          </rPr>
          <t>Author:</t>
        </r>
        <r>
          <rPr>
            <sz val="9"/>
            <color indexed="81"/>
            <rFont val="Tahoma"/>
            <family val="2"/>
          </rPr>
          <t xml:space="preserve">
karnataka state co-op agriculture rural devbank ltd</t>
        </r>
      </text>
    </comment>
    <comment ref="B54" authorId="0" shapeId="0">
      <text>
        <r>
          <rPr>
            <b/>
            <sz val="10"/>
            <color indexed="81"/>
            <rFont val="Tahoma"/>
            <family val="2"/>
          </rPr>
          <t>Author:</t>
        </r>
        <r>
          <rPr>
            <sz val="10"/>
            <color indexed="81"/>
            <rFont val="Tahoma"/>
            <family val="2"/>
          </rPr>
          <t xml:space="preserve">
APEX AND DCC PUT UNDER ONE PLACE</t>
        </r>
      </text>
    </comment>
  </commentList>
</comments>
</file>

<file path=xl/sharedStrings.xml><?xml version="1.0" encoding="utf-8"?>
<sst xmlns="http://schemas.openxmlformats.org/spreadsheetml/2006/main" count="4210" uniqueCount="1156">
  <si>
    <t xml:space="preserve">      BANKWISE DATA ON CROP LOAN/ KCC DATA AS AT  JUNE 2020 (Amount in  Crore)       </t>
  </si>
  <si>
    <t>Sl.No</t>
  </si>
  <si>
    <t>Name of the Bank</t>
  </si>
  <si>
    <t xml:space="preserve"> KCC/Crop Loan O/s as  MARCH 2020</t>
  </si>
  <si>
    <t>Target
 (AMT)</t>
  </si>
  <si>
    <t xml:space="preserve"> Cards issued from 01.04.2020 to 30.6.2020</t>
  </si>
  <si>
    <t xml:space="preserve"> KCC/Crop Loan O/s as JUNE 2020</t>
  </si>
  <si>
    <t>Variation in O/S     ( JUNE 2020 over  MARCH 2020)</t>
  </si>
  <si>
    <t>No.</t>
  </si>
  <si>
    <t>Amount</t>
  </si>
  <si>
    <t>2020 - 21</t>
  </si>
  <si>
    <t xml:space="preserve">Cards </t>
  </si>
  <si>
    <t>(A)</t>
  </si>
  <si>
    <t>Major Banks</t>
  </si>
  <si>
    <t>Canara Bank</t>
  </si>
  <si>
    <t>State Bank of India</t>
  </si>
  <si>
    <t>Union Bank Of India</t>
  </si>
  <si>
    <t>Bank of Baroda</t>
  </si>
  <si>
    <t xml:space="preserve">  Total (A)</t>
  </si>
  <si>
    <t xml:space="preserve"> (B)</t>
  </si>
  <si>
    <t>OtherNationalised Banks</t>
  </si>
  <si>
    <t>Bank of India</t>
  </si>
  <si>
    <t>Bank of Maharastra</t>
  </si>
  <si>
    <t>Central Bank of India</t>
  </si>
  <si>
    <t xml:space="preserve">Indian Bank </t>
  </si>
  <si>
    <t>Indian Overseas Bank</t>
  </si>
  <si>
    <t>Punjab National Bank</t>
  </si>
  <si>
    <t>Punjab and Synd Bank</t>
  </si>
  <si>
    <t>UCO Bank</t>
  </si>
  <si>
    <t>Total (B)</t>
  </si>
  <si>
    <t>(C)</t>
  </si>
  <si>
    <t>Other Comm.Banks</t>
  </si>
  <si>
    <t>IDBI Bank</t>
  </si>
  <si>
    <t>Karnataka Bank Ltd</t>
  </si>
  <si>
    <t>Kotak Mahendra Bank</t>
  </si>
  <si>
    <t>Cathelic Syrian Bank Ltd.</t>
  </si>
  <si>
    <t>City Union Bank Ltd</t>
  </si>
  <si>
    <t>Dhanalaxmi Bank Ltd.</t>
  </si>
  <si>
    <t>Federal Bank Ltd.</t>
  </si>
  <si>
    <t>J and K Bank Ltd</t>
  </si>
  <si>
    <t>Karur Vysya Bank Ltd.</t>
  </si>
  <si>
    <t>Lakshmi Vilas Bank Ltd</t>
  </si>
  <si>
    <t xml:space="preserve">Ratnakar Bank Ltd </t>
  </si>
  <si>
    <t>South Indian Bank Ltd</t>
  </si>
  <si>
    <t>Tamil Nadu Merchantile Bank Ltd.</t>
  </si>
  <si>
    <t>IndusInd Bank</t>
  </si>
  <si>
    <t>HDFC Bank Ltd</t>
  </si>
  <si>
    <t xml:space="preserve">Axis Bank Ltd </t>
  </si>
  <si>
    <t>ICICI Bank Ltd</t>
  </si>
  <si>
    <t>YES BANK Ltd.</t>
  </si>
  <si>
    <t>Bandhan Bank</t>
  </si>
  <si>
    <t>DCB Bank Ltd</t>
  </si>
  <si>
    <t xml:space="preserve">IDFC Bank </t>
  </si>
  <si>
    <t>Total(C)</t>
  </si>
  <si>
    <t>(D)</t>
  </si>
  <si>
    <t xml:space="preserve">  R R B 's</t>
  </si>
  <si>
    <t>Karnataka Grameena Bank</t>
  </si>
  <si>
    <t>Karnataka Vikas Grameena Bank</t>
  </si>
  <si>
    <t xml:space="preserve">  Total (D)</t>
  </si>
  <si>
    <t>Total (Comm.Banks) A+B+C</t>
  </si>
  <si>
    <t>Grand Total (A+B+C+D)</t>
  </si>
  <si>
    <t>(E)</t>
  </si>
  <si>
    <t>Co-Op Sector</t>
  </si>
  <si>
    <t>KSCARD Bk.Ltd</t>
  </si>
  <si>
    <t xml:space="preserve">K.S.Coop Apex Bank ltd </t>
  </si>
  <si>
    <t>Indl.Co.Op.Bank ltd.</t>
  </si>
  <si>
    <t>Total (E)</t>
  </si>
  <si>
    <t>(F)</t>
  </si>
  <si>
    <t>KSFC</t>
  </si>
  <si>
    <t>TOTAL (F)</t>
  </si>
  <si>
    <t>(G)</t>
  </si>
  <si>
    <t>Small Finance Bank</t>
  </si>
  <si>
    <t>Equitas Small Finance Bank</t>
  </si>
  <si>
    <t>Ujjivan Small Finnance</t>
  </si>
  <si>
    <t>Suryoday Small Finance Bank</t>
  </si>
  <si>
    <t>ESAF Small Finance Bank</t>
  </si>
  <si>
    <t>TOTAL (G)</t>
  </si>
  <si>
    <t>(H)</t>
  </si>
  <si>
    <t>Payments bank</t>
  </si>
  <si>
    <t>India Post Payments Bank Limited</t>
  </si>
  <si>
    <t>Airtel Payments Bank</t>
  </si>
  <si>
    <t>TOTAL (H)</t>
  </si>
  <si>
    <t>TOTAL (A+B+C+D+E+F+G+H)</t>
  </si>
  <si>
    <t>NOTE: Reduction in KCC outstanding is due to reclassification of KCC jewel loans at the time of renewal into agricultural jewel loans, as interest subvention was withdrawn for KCC under agricultural gold loans.</t>
  </si>
  <si>
    <t xml:space="preserve">DISTRICT WISE DATA ON CROP LOAN/ KCC AS AT 30.6.2020 (Amount in  Crore)       </t>
  </si>
  <si>
    <t>Sl</t>
  </si>
  <si>
    <t xml:space="preserve">Name of the District </t>
  </si>
  <si>
    <t>Annual Target (Amount)</t>
  </si>
  <si>
    <t>Disbursement During the quarter ending  JUNE 2020</t>
  </si>
  <si>
    <t>Outstanding as at the quarter ending  JUNE 2020</t>
  </si>
  <si>
    <t>TOTAL</t>
  </si>
  <si>
    <t>Cards issued</t>
  </si>
  <si>
    <t>Amount Sanctioned</t>
  </si>
  <si>
    <t xml:space="preserve">BAGALKOTE </t>
  </si>
  <si>
    <t>BALLARI</t>
  </si>
  <si>
    <t>BELAGAVI</t>
  </si>
  <si>
    <t>BENGALURU (Rural)</t>
  </si>
  <si>
    <t>BENGALURU  (Urban + Metro)</t>
  </si>
  <si>
    <t xml:space="preserve">BIDAR </t>
  </si>
  <si>
    <t>Chamarajnagar</t>
  </si>
  <si>
    <t>CHICKBALLAPUR</t>
  </si>
  <si>
    <t xml:space="preserve">CHICKKMAGALURU </t>
  </si>
  <si>
    <t xml:space="preserve">CHITRADURGA </t>
  </si>
  <si>
    <t>DAKSHINA KANNADA</t>
  </si>
  <si>
    <t xml:space="preserve">DAVANAGERE </t>
  </si>
  <si>
    <t>DHARWAD</t>
  </si>
  <si>
    <t xml:space="preserve">GADAG </t>
  </si>
  <si>
    <t xml:space="preserve">HASSAN </t>
  </si>
  <si>
    <t xml:space="preserve">HAVERI </t>
  </si>
  <si>
    <t>KALBURGI</t>
  </si>
  <si>
    <t>KODAGU</t>
  </si>
  <si>
    <t xml:space="preserve">KOLAR </t>
  </si>
  <si>
    <t xml:space="preserve">KOPPAL </t>
  </si>
  <si>
    <t xml:space="preserve">MANDYA </t>
  </si>
  <si>
    <t xml:space="preserve">MYSURU </t>
  </si>
  <si>
    <t xml:space="preserve">RAICHUR </t>
  </si>
  <si>
    <t>RAMANAGAR</t>
  </si>
  <si>
    <t xml:space="preserve">SHIVAMOGGA </t>
  </si>
  <si>
    <t xml:space="preserve">TUMAKURU </t>
  </si>
  <si>
    <t xml:space="preserve">UDUPI </t>
  </si>
  <si>
    <t>Uttarakannada</t>
  </si>
  <si>
    <t xml:space="preserve">VIJAYAPURA </t>
  </si>
  <si>
    <t>YADGIR</t>
  </si>
  <si>
    <t xml:space="preserve">TOTAL </t>
  </si>
  <si>
    <t>BANK WISE NUMBER OF BANK BRANCHES IN THE STATE AS ON 30.6.2020 VIS-À-VIS 31.3.2020</t>
  </si>
  <si>
    <t>Sl.</t>
  </si>
  <si>
    <t xml:space="preserve"> AS ON 30.6.2020</t>
  </si>
  <si>
    <t xml:space="preserve"> AS ON 31.3.2020</t>
  </si>
  <si>
    <t>Variation                                            ( JUNE 2020 over  MARCH 2020)</t>
  </si>
  <si>
    <t>No. of branches</t>
  </si>
  <si>
    <t>Rur</t>
  </si>
  <si>
    <t>S.Urb</t>
  </si>
  <si>
    <t>Urb</t>
  </si>
  <si>
    <t>M/P.T</t>
  </si>
  <si>
    <t xml:space="preserve"> Total</t>
  </si>
  <si>
    <t>A</t>
  </si>
  <si>
    <t xml:space="preserve"> </t>
  </si>
  <si>
    <t>Other Nationalised Banks</t>
  </si>
  <si>
    <t>Total (Comm.Banks) a+b+c</t>
  </si>
  <si>
    <t>G</t>
  </si>
  <si>
    <t>H</t>
  </si>
  <si>
    <t>ANNEXURE- 10A</t>
  </si>
  <si>
    <t xml:space="preserve"> ANNEXURE-5A</t>
  </si>
  <si>
    <t>ANNEXURE-5</t>
  </si>
  <si>
    <t>BANK WISE NUMBER OF ATMs IN THE STATE AS ON 30.6.2020 VIS-À-VIS 31.3.2020</t>
  </si>
  <si>
    <t>Variation                                               ( JUNE 2020 over  MARCH 2020)</t>
  </si>
  <si>
    <t>No. of ATMs</t>
  </si>
  <si>
    <t>Rural</t>
  </si>
  <si>
    <t>S.Urban</t>
  </si>
  <si>
    <t>Urban</t>
  </si>
  <si>
    <t>M/PT</t>
  </si>
  <si>
    <t xml:space="preserve"> State wise loans sanctioned under Mudra scheme as on 18.09.2020</t>
  </si>
  <si>
    <t xml:space="preserve">                                                                                                                                                                                                                                                                                                                                                [Amount Rs. in Crore]</t>
  </si>
  <si>
    <t>Sr No</t>
  </si>
  <si>
    <t>State Name</t>
  </si>
  <si>
    <t>Shishu</t>
  </si>
  <si>
    <t>Kishore</t>
  </si>
  <si>
    <t>Tarun</t>
  </si>
  <si>
    <t>Total</t>
  </si>
  <si>
    <t>No Of A/Cs</t>
  </si>
  <si>
    <t>Sanction Amt</t>
  </si>
  <si>
    <t>Disbursement Amt</t>
  </si>
  <si>
    <t>Karnataka</t>
  </si>
  <si>
    <t>Rajasthan</t>
  </si>
  <si>
    <t>Uttar Pradesh</t>
  </si>
  <si>
    <t>Maharashtra</t>
  </si>
  <si>
    <t>Tamil Nadu</t>
  </si>
  <si>
    <t>Bihar</t>
  </si>
  <si>
    <t>Madhya Pradesh</t>
  </si>
  <si>
    <t>Odisha</t>
  </si>
  <si>
    <t>West Bengal</t>
  </si>
  <si>
    <t>Kerala</t>
  </si>
  <si>
    <t>Gujarat</t>
  </si>
  <si>
    <t>Andhra Pradesh</t>
  </si>
  <si>
    <t>Union Territory of Jammu and Kashmir</t>
  </si>
  <si>
    <t>Punjab</t>
  </si>
  <si>
    <t>Jharkhand</t>
  </si>
  <si>
    <t>Haryana</t>
  </si>
  <si>
    <t>Telangana</t>
  </si>
  <si>
    <t>Chhattisgarh</t>
  </si>
  <si>
    <t>Assam</t>
  </si>
  <si>
    <t>Delhi</t>
  </si>
  <si>
    <t>Himachal Pradesh</t>
  </si>
  <si>
    <t>Uttarakhand</t>
  </si>
  <si>
    <t>Tripura</t>
  </si>
  <si>
    <t>Pondicherry</t>
  </si>
  <si>
    <t>Goa</t>
  </si>
  <si>
    <t>Manipur</t>
  </si>
  <si>
    <t>Chandigarh</t>
  </si>
  <si>
    <t>Union Territory of Ladakh</t>
  </si>
  <si>
    <t>Mizoram</t>
  </si>
  <si>
    <t>Meghalaya</t>
  </si>
  <si>
    <t>Nagaland</t>
  </si>
  <si>
    <t>Andaman and Nicobar Islands</t>
  </si>
  <si>
    <t>Arunachal Pradesh</t>
  </si>
  <si>
    <t>Sikkim</t>
  </si>
  <si>
    <t>Daman and Diu</t>
  </si>
  <si>
    <t>Dadra and Nagar Haveli</t>
  </si>
  <si>
    <t>Lakshadweep</t>
  </si>
  <si>
    <t xml:space="preserve">                                                                      Bank wise disburshment under loans sanctioned and disbursed under MUDRA scheme as on 30.06.2020</t>
  </si>
  <si>
    <t>[Amount Rs. in Crore]</t>
  </si>
  <si>
    <t>Bank Type Name</t>
  </si>
  <si>
    <t>Bank Name</t>
  </si>
  <si>
    <t>Sponsor Bank Name</t>
  </si>
  <si>
    <t>(Loans up to Rs. 50,000)</t>
  </si>
  <si>
    <t>(Loans from Rs. 50,001 to Rs. 5.00 Lakh)</t>
  </si>
  <si>
    <t>(Loans from Rs. 5.00 to Rs. 10.00 Lakh)</t>
  </si>
  <si>
    <t>SBI and Associates</t>
  </si>
  <si>
    <t>-</t>
  </si>
  <si>
    <t>Public Sector Commercial Banks</t>
  </si>
  <si>
    <t>Bank of Maharashtra</t>
  </si>
  <si>
    <t>Punjab &amp; Sind Bank</t>
  </si>
  <si>
    <t>Private Sector Commercial Banks</t>
  </si>
  <si>
    <t>Jammu &amp; Kashmir Bank</t>
  </si>
  <si>
    <t>Karnataka Bank</t>
  </si>
  <si>
    <t>Karur Vysya Bank</t>
  </si>
  <si>
    <t>Ratnakar Bank</t>
  </si>
  <si>
    <t>South Indian Bank</t>
  </si>
  <si>
    <t>ICICI Bank</t>
  </si>
  <si>
    <t>Axis Bank</t>
  </si>
  <si>
    <t>HDFC Bank</t>
  </si>
  <si>
    <t>IDFC Bank Limited</t>
  </si>
  <si>
    <t>IDBI Bank Limited</t>
  </si>
  <si>
    <t>Regional Rural Banks</t>
  </si>
  <si>
    <t>Syndicate Bank</t>
  </si>
  <si>
    <t>Karnataka Gramin Bank</t>
  </si>
  <si>
    <t>NBFC-Micro Finance Institutions</t>
  </si>
  <si>
    <t>Chaitanya India Fin Credit Pvt Ltd</t>
  </si>
  <si>
    <t>Non Banking Financial Companies</t>
  </si>
  <si>
    <t>Magma Fincorp Limited</t>
  </si>
  <si>
    <t>Small Finance Banks</t>
  </si>
  <si>
    <t>Jana Small Finance Bank Limited</t>
  </si>
  <si>
    <t>Grand Total</t>
  </si>
  <si>
    <t>Bankwise Loan sanctions and disburshment under MUDRA Scheme as on 30.06.2019</t>
  </si>
  <si>
    <t xml:space="preserve">                                                                                                                                                                                                                                                                                                                                                                                                                                                                                        [Amount Rs. in Crore]</t>
  </si>
  <si>
    <t>Allahabad Bank</t>
  </si>
  <si>
    <t>Andhra Bank</t>
  </si>
  <si>
    <t>Corporation Bank</t>
  </si>
  <si>
    <t>Indian Bank</t>
  </si>
  <si>
    <t>Oriental Bank of Commerce</t>
  </si>
  <si>
    <t>Union Bank of India</t>
  </si>
  <si>
    <t>United Bank of India</t>
  </si>
  <si>
    <t>Federal Bank</t>
  </si>
  <si>
    <t>Tamilnad Mercantile Bank</t>
  </si>
  <si>
    <t>Yes Bank</t>
  </si>
  <si>
    <t>DCB Bank</t>
  </si>
  <si>
    <t>Kotak Mahindra Bank</t>
  </si>
  <si>
    <t>Muthoot Microfin Ltd</t>
  </si>
  <si>
    <t>Spandana Sphoorty Financial Limited</t>
  </si>
  <si>
    <t>Grameen Koota Financial Services Private Limited</t>
  </si>
  <si>
    <t>MADURA MICRO FINANCE LIMITED</t>
  </si>
  <si>
    <t>Belstar Investment and Finance Private Limited</t>
  </si>
  <si>
    <t>Satin Creditcare Network Limited</t>
  </si>
  <si>
    <t>Navachetana Microfin Services Pvt Ltd</t>
  </si>
  <si>
    <t>Intrepid Finance &amp; Leasing Pvt. Ltd</t>
  </si>
  <si>
    <t>SKS Microfinance Limited</t>
  </si>
  <si>
    <t>Reliance Capital Ltd</t>
  </si>
  <si>
    <t>SURYODAY MICRO FINANCE LIMITED</t>
  </si>
  <si>
    <t>Fincare Small Finance Bank</t>
  </si>
  <si>
    <t>Ujjivan Small Finance Bank</t>
  </si>
  <si>
    <t>District wise Loan sanctions and disbursement under MUDRA Scheme as on June 20</t>
  </si>
  <si>
    <t xml:space="preserve">                                                                                                                                                                                                                                                  [Amount Rs. in Crore]</t>
  </si>
  <si>
    <t>State/District</t>
  </si>
  <si>
    <t>Sanctioned Amt</t>
  </si>
  <si>
    <t>Bagalkot</t>
  </si>
  <si>
    <t>Bangalore Rural</t>
  </si>
  <si>
    <t>Bangalore urban</t>
  </si>
  <si>
    <t>Belgaum</t>
  </si>
  <si>
    <t>Bellary</t>
  </si>
  <si>
    <t>Bidar</t>
  </si>
  <si>
    <t>Bijapur</t>
  </si>
  <si>
    <t>Chamarajanagar</t>
  </si>
  <si>
    <t>Chikkaballapura</t>
  </si>
  <si>
    <t>Chikmagalur</t>
  </si>
  <si>
    <t>Chitradurga</t>
  </si>
  <si>
    <t>Dakshina Kannada</t>
  </si>
  <si>
    <t>Davangere</t>
  </si>
  <si>
    <t>Dharwad</t>
  </si>
  <si>
    <t>Gadag</t>
  </si>
  <si>
    <t>Gulbarga</t>
  </si>
  <si>
    <t>Hassan</t>
  </si>
  <si>
    <t>Haveri</t>
  </si>
  <si>
    <t>Kodagu</t>
  </si>
  <si>
    <t>Kolar</t>
  </si>
  <si>
    <t>Koppal</t>
  </si>
  <si>
    <t>Mandya</t>
  </si>
  <si>
    <t>Mysore</t>
  </si>
  <si>
    <t>Other</t>
  </si>
  <si>
    <t>Raichur</t>
  </si>
  <si>
    <t>Ramanagara</t>
  </si>
  <si>
    <t>Shimoga</t>
  </si>
  <si>
    <t>Tumkur</t>
  </si>
  <si>
    <t>Udupi</t>
  </si>
  <si>
    <t>Uttara Kannada</t>
  </si>
  <si>
    <t>Yadgir</t>
  </si>
  <si>
    <t>Districtwise Loan sanctions and Disbursement under MUDRA scheme as on June 2019</t>
  </si>
  <si>
    <t>CLSS status under PMAY(U) as on 19.09.2020</t>
  </si>
  <si>
    <t xml:space="preserve">                                           Rs. In lacs</t>
  </si>
  <si>
    <t>Si.No</t>
  </si>
  <si>
    <t>PLI_Name</t>
  </si>
  <si>
    <t>Loan_Amount</t>
  </si>
  <si>
    <t>Disbursed_Amount</t>
  </si>
  <si>
    <t>SubsidyAmountCredited</t>
  </si>
  <si>
    <t>No. of Applcation sanctioned</t>
  </si>
  <si>
    <t>Aadhar Housing Finance Ltd.</t>
  </si>
  <si>
    <t>Aditya Birla Housing Finance Ltd.</t>
  </si>
  <si>
    <t>Altum Credo Home Finance Private Ltd.</t>
  </si>
  <si>
    <t>Aptus Value Housing Finance India Ltd.</t>
  </si>
  <si>
    <t>Aspire Home Finance Corporation Ltd.</t>
  </si>
  <si>
    <t>Axis Bank Ltd.</t>
  </si>
  <si>
    <t>Bandhan Bank Ltd.</t>
  </si>
  <si>
    <t>Can Fin Homes Ltd.</t>
  </si>
  <si>
    <t>Capital First Home Finance Ltd.</t>
  </si>
  <si>
    <t>Catholic Syrian Bank</t>
  </si>
  <si>
    <t>City Union Bank</t>
  </si>
  <si>
    <t>DCB Bank Ltd.</t>
  </si>
  <si>
    <t>Dena Bank</t>
  </si>
  <si>
    <t>Dewan Housing Finance Corporation Ltd.</t>
  </si>
  <si>
    <t>Dhanlaxmi Bank Ltd.</t>
  </si>
  <si>
    <t>DHFL Vyasa Housing Finance Ltd.</t>
  </si>
  <si>
    <t>Edelweiss Housing Finance Ltd.</t>
  </si>
  <si>
    <t>Equitas Housing Finance Pvt. Ltd.</t>
  </si>
  <si>
    <t xml:space="preserve">Equitas Small Finance Bank </t>
  </si>
  <si>
    <t>Fullerton Home Finance Company Ltd.</t>
  </si>
  <si>
    <t>GIC Housing Finance Ltd.</t>
  </si>
  <si>
    <t>GRUH Finance Ltd.</t>
  </si>
  <si>
    <t>Home First Finance Company India Pvt. Ltd.</t>
  </si>
  <si>
    <t>Housing Development Finance Corporation Ltd.</t>
  </si>
  <si>
    <t>ICICI Bank Ltd.</t>
  </si>
  <si>
    <t>ICICI Home Finance Company Ltd.</t>
  </si>
  <si>
    <t>IDBI Bank Ltd.</t>
  </si>
  <si>
    <t>IDFC Bank Ltd.</t>
  </si>
  <si>
    <t>India Bulls Housing Finance Ltd.</t>
  </si>
  <si>
    <t>India Infoline Housing Finance Ltd.</t>
  </si>
  <si>
    <t>IndoStar Home Finance Pvt. Ltd.</t>
  </si>
  <si>
    <t>J&amp;K Bank</t>
  </si>
  <si>
    <t>Karnataka  Vikas Grameena Bank</t>
  </si>
  <si>
    <t>Karnataka Bank Ltd.</t>
  </si>
  <si>
    <t>Kaveri Grameena Bank</t>
  </si>
  <si>
    <t>Kotak Mahindra Bank Ltd.</t>
  </si>
  <si>
    <t>L &amp; T Housing Finance Ltd.</t>
  </si>
  <si>
    <t>LIC Housing Finance Ltd.</t>
  </si>
  <si>
    <t>Manipal Housing Finance Syndicate Ltd.</t>
  </si>
  <si>
    <t>Micro Housing Finance Corporation Ltd.</t>
  </si>
  <si>
    <t>Muthoot Homefin(India) Ltd.</t>
  </si>
  <si>
    <t>Muthoot Housing Finance Company  Ltd.</t>
  </si>
  <si>
    <t>National Trust Housing Finance Ltd.</t>
  </si>
  <si>
    <t xml:space="preserve">Nivara Home finance limited </t>
  </si>
  <si>
    <t xml:space="preserve">NKGSB Co Operative bank Ltd. </t>
  </si>
  <si>
    <t xml:space="preserve">Piramal Housing Finance pvt. Ltd. </t>
  </si>
  <si>
    <t>PNB Housing Finance Ltd.</t>
  </si>
  <si>
    <t>Pragathi Krishna Gramin Bank</t>
  </si>
  <si>
    <t>Punjab &amp; Maharastra Co-operative Bank Ltd.</t>
  </si>
  <si>
    <t>Reliance Home Finance Ltd.</t>
  </si>
  <si>
    <t>Religare Housing Development Finance Corporation Ltd.</t>
  </si>
  <si>
    <t>Repco Home Finance Ltd.</t>
  </si>
  <si>
    <t>Saraswat Cooperative Bank Ltd.</t>
  </si>
  <si>
    <t>Shriram Housing Finance Ltd.</t>
  </si>
  <si>
    <t>South Indian Bank Ltd.</t>
  </si>
  <si>
    <t>State Bank of Hyderabad</t>
  </si>
  <si>
    <t>Sundaram BNP Paribas Home Finance Ltd.</t>
  </si>
  <si>
    <t>Tamilnad Mercantile Bank Ltd.</t>
  </si>
  <si>
    <t>Tata Capital Housing Finance Ltd.</t>
  </si>
  <si>
    <t>The Bharat Co-operative Bank (Mumbai) Ltd.</t>
  </si>
  <si>
    <t>The Fedaral Bank Ltd.</t>
  </si>
  <si>
    <t>Vijaya Bank</t>
  </si>
  <si>
    <t>Rs. In lacs</t>
  </si>
  <si>
    <t>SI.NO</t>
  </si>
  <si>
    <t>District_Name</t>
  </si>
  <si>
    <t>Bangalore</t>
  </si>
  <si>
    <t>Davanagere</t>
  </si>
  <si>
    <t xml:space="preserve">Bank wise sanctions of Stand Up India loans during first quarter of the financial year 2020-21 </t>
  </si>
  <si>
    <t xml:space="preserve">                                                                                                                                                                                                                                       Amount in Crore</t>
  </si>
  <si>
    <t>Lender</t>
  </si>
  <si>
    <t>Target SC/ST</t>
  </si>
  <si>
    <t>SC</t>
  </si>
  <si>
    <t>Target Women</t>
  </si>
  <si>
    <t>Women (General)</t>
  </si>
  <si>
    <t>Total Target</t>
  </si>
  <si>
    <t>Private Sector Banks</t>
  </si>
  <si>
    <t>Public Sector Banks</t>
  </si>
  <si>
    <t>Bank wise sanctions of Stand Up India Loans during first quarter of financial year 2019-20</t>
  </si>
  <si>
    <t>Amount in Crore</t>
  </si>
  <si>
    <t>ST</t>
  </si>
  <si>
    <t>RRB Karnataka Vikas GB</t>
  </si>
  <si>
    <t xml:space="preserve">                                                                                                                                                                     State wise loans sanctions under Stand Up india as on 23.09.2020</t>
  </si>
  <si>
    <t xml:space="preserve">                           Amount in Crore</t>
  </si>
  <si>
    <t>Sl No.</t>
  </si>
  <si>
    <t>StateName</t>
  </si>
  <si>
    <t>UTTAR PRADESH</t>
  </si>
  <si>
    <t>HARYANA</t>
  </si>
  <si>
    <t>PUNJAB</t>
  </si>
  <si>
    <t>UTTARAKHAND</t>
  </si>
  <si>
    <t>DELHI</t>
  </si>
  <si>
    <t>TAMIL NADU</t>
  </si>
  <si>
    <t>KARNATAKA</t>
  </si>
  <si>
    <t>WEST BENGAL</t>
  </si>
  <si>
    <t>ANDHRA PRADESH</t>
  </si>
  <si>
    <t>MAHARASHTRA</t>
  </si>
  <si>
    <t>GUJARAT</t>
  </si>
  <si>
    <t>CHANDIGARH</t>
  </si>
  <si>
    <t>KERALA</t>
  </si>
  <si>
    <t>TELANGANA</t>
  </si>
  <si>
    <t>BIHAR</t>
  </si>
  <si>
    <t>RAJASTHAN</t>
  </si>
  <si>
    <t>JHARKHAND</t>
  </si>
  <si>
    <t>CHHATTISGARH</t>
  </si>
  <si>
    <t>MADHYA PRADESH</t>
  </si>
  <si>
    <t>ASSAM</t>
  </si>
  <si>
    <t>HIMACHAL PRADESH</t>
  </si>
  <si>
    <t>ODISHA</t>
  </si>
  <si>
    <t>MIZORAM</t>
  </si>
  <si>
    <t>ANDAMAN AND NICOBAR ISLANDS</t>
  </si>
  <si>
    <t>MANIPUR</t>
  </si>
  <si>
    <t>TRIPURA</t>
  </si>
  <si>
    <t>NAGALAND</t>
  </si>
  <si>
    <t>JAMMU AND KASHMIR</t>
  </si>
  <si>
    <t>GOA</t>
  </si>
  <si>
    <t>SIKKIM</t>
  </si>
  <si>
    <t>MEGHALAYA</t>
  </si>
  <si>
    <t xml:space="preserve"> Updated Information on additional 20% MSME loans sanctioned and disburshed under ECLGS Scheme by member banks in Karnataka State as on 28.09.2020</t>
  </si>
  <si>
    <t>Name of the State</t>
  </si>
  <si>
    <t xml:space="preserve">                                                                                                      Amount in Lakhs</t>
  </si>
  <si>
    <t>SL No.</t>
  </si>
  <si>
    <t>Name of The Bank</t>
  </si>
  <si>
    <t>Eligible under ECLGS scheme</t>
  </si>
  <si>
    <t>Presanctioned Loans under ECLGS</t>
  </si>
  <si>
    <t>Cumulative Sanctioned Loans under ECLGS</t>
  </si>
  <si>
    <t xml:space="preserve">     %  Sanctioned Amount over total eligible amount</t>
  </si>
  <si>
    <t>Cumulative Disburshed loans under ECLGS</t>
  </si>
  <si>
    <t>% Disburshed Amount over total eligible amount</t>
  </si>
  <si>
    <t>No.of A/cs</t>
  </si>
  <si>
    <t>No.of Acs</t>
  </si>
  <si>
    <t>SBI</t>
  </si>
  <si>
    <t>PNB</t>
  </si>
  <si>
    <t>Total ( PSBs)</t>
  </si>
  <si>
    <t>ICICI BANK</t>
  </si>
  <si>
    <t>IDFC BANK Ltd</t>
  </si>
  <si>
    <t>Punjab &amp; Sindh Bank</t>
  </si>
  <si>
    <t>Tamilnad Mercantile Bank Ltd</t>
  </si>
  <si>
    <t>RBL Bank Ltd</t>
  </si>
  <si>
    <t>Yes Bank Ltd</t>
  </si>
  <si>
    <t>Laxmi vilas Bank</t>
  </si>
  <si>
    <t>DCB BANK Ltd</t>
  </si>
  <si>
    <t>B</t>
  </si>
  <si>
    <t>Total ( Private Banks)</t>
  </si>
  <si>
    <t>A+B</t>
  </si>
  <si>
    <t>Total of Both PSBs &amp; Private Banks</t>
  </si>
  <si>
    <t>Bankwise and district wise  number of Pending applications ( Market Place)  under PMSVANidhi Scheme as on 19.09.2020</t>
  </si>
  <si>
    <t>Name of the District</t>
  </si>
  <si>
    <t>BAGALKOTE</t>
  </si>
  <si>
    <t>BENGALURU RURAL</t>
  </si>
  <si>
    <t>BENGALURU URBAN</t>
  </si>
  <si>
    <t>BIDAR</t>
  </si>
  <si>
    <t>CHAMARAJANAGARA</t>
  </si>
  <si>
    <t>CHIKKABALLAPURA</t>
  </si>
  <si>
    <t>CHIKKAMAGALURU</t>
  </si>
  <si>
    <t>CHITRADURGA</t>
  </si>
  <si>
    <t>DAVANGERE</t>
  </si>
  <si>
    <t>GADAG</t>
  </si>
  <si>
    <t>HASSAN</t>
  </si>
  <si>
    <t>HAVERI</t>
  </si>
  <si>
    <t>KALABURAGI</t>
  </si>
  <si>
    <t>KOLAR</t>
  </si>
  <si>
    <t>KOPPAL</t>
  </si>
  <si>
    <t>MANDYA</t>
  </si>
  <si>
    <t>MYSURU</t>
  </si>
  <si>
    <t>RAICHUR</t>
  </si>
  <si>
    <t>RAMANAGARA</t>
  </si>
  <si>
    <t>SHIVAMOGGA</t>
  </si>
  <si>
    <t>TUMAKURU</t>
  </si>
  <si>
    <t>UDUPI</t>
  </si>
  <si>
    <t>UTTARA KANNADA</t>
  </si>
  <si>
    <t>VIJAYAPURA</t>
  </si>
  <si>
    <t>(blank)</t>
  </si>
  <si>
    <t>Blank Bank</t>
  </si>
  <si>
    <t>RRB Karnataka GB</t>
  </si>
  <si>
    <t>Kotak Mahindra Bank Limited</t>
  </si>
  <si>
    <t>Karur Vysya Bank Ltd</t>
  </si>
  <si>
    <t>SOUTH INDIAN BANK</t>
  </si>
  <si>
    <t>Lakshmi Vilas Bank</t>
  </si>
  <si>
    <t>RBL Bank Limited</t>
  </si>
  <si>
    <t>Punjab and Sind Bank</t>
  </si>
  <si>
    <t>SHARE Microfin Limited</t>
  </si>
  <si>
    <t>Yes Bank Ltd.</t>
  </si>
  <si>
    <t>IDFC FIRST Bank Ltd.</t>
  </si>
  <si>
    <t>Jana Small Finance Bank</t>
  </si>
  <si>
    <t>Stree Nidhi Credit Cooperative Federation Ltd</t>
  </si>
  <si>
    <t>THE SARASWAT CO-OPERATIVE BANK LTD</t>
  </si>
  <si>
    <t xml:space="preserve">                                         Bankwise and district wise number of applications picked by the banks under PMSVANidhi  Scheme  as on 19.09.2020</t>
  </si>
  <si>
    <t>x</t>
  </si>
  <si>
    <t>Annapurna Finance Pvt. Ltd.</t>
  </si>
  <si>
    <t>Credit Access Grameen Limited</t>
  </si>
  <si>
    <t>Svamaan Financial Services Private Limited</t>
  </si>
  <si>
    <t>The Karur Vysya Bank Ltd</t>
  </si>
  <si>
    <t xml:space="preserve">                                                     Bank wise and District wise  number of sanctions under PMSVANidhi  Scheme  as on 19.09.2020</t>
  </si>
  <si>
    <t>Name of Banks</t>
  </si>
  <si>
    <t xml:space="preserve">                                                     Bankwise and District wise number of  Disburshment under PMSVANidhi  Scheme as on 19.09.2020</t>
  </si>
  <si>
    <t xml:space="preserve">State wise number of Loan sanctioned under PM SVANidhi scheme as on 23.09.2020  </t>
  </si>
  <si>
    <t xml:space="preserve">                                                                                                                                                                                                               Amount in Rupees</t>
  </si>
  <si>
    <t>S.No</t>
  </si>
  <si>
    <t>State</t>
  </si>
  <si>
    <t xml:space="preserve">Total application </t>
  </si>
  <si>
    <t xml:space="preserve">Total sanctioned </t>
  </si>
  <si>
    <t>Total Disbursed</t>
  </si>
  <si>
    <t>Sanctioned Amount</t>
  </si>
  <si>
    <t>Disb Amount</t>
  </si>
  <si>
    <t>% on number of loan sanctioned againt total no.received</t>
  </si>
  <si>
    <t>ARUNACHAL PRADESH</t>
  </si>
  <si>
    <t>DADRA AND NAGAR HAVELI</t>
  </si>
  <si>
    <t>DAMAN AND DIU</t>
  </si>
  <si>
    <t>PUDUCHERRY</t>
  </si>
  <si>
    <t>LADAKH</t>
  </si>
  <si>
    <t>Bank wise Amount released by the GoK under CLWS-2018 to commercial banks &amp; RRBs  as on 19.09.2020</t>
  </si>
  <si>
    <t>Amount in Lakh:</t>
  </si>
  <si>
    <t>Phase 1</t>
  </si>
  <si>
    <t>Phase 2</t>
  </si>
  <si>
    <t>Phase 3</t>
  </si>
  <si>
    <t>Phase 4</t>
  </si>
  <si>
    <t>Phase 5</t>
  </si>
  <si>
    <t>Phase 6</t>
  </si>
  <si>
    <t>Phase 7</t>
  </si>
  <si>
    <t>Phase 8</t>
  </si>
  <si>
    <t>Phase 9</t>
  </si>
  <si>
    <t>Batch 1 total</t>
  </si>
  <si>
    <t>Batch 2</t>
  </si>
  <si>
    <t>Batch 3</t>
  </si>
  <si>
    <t>Batch 4-Phase1</t>
  </si>
  <si>
    <t>Batch 4-Phase2</t>
  </si>
  <si>
    <t>Batch 5</t>
  </si>
  <si>
    <t>Batch 6</t>
  </si>
  <si>
    <t>Batch 7</t>
  </si>
  <si>
    <t>Batch 8</t>
  </si>
  <si>
    <t>Batch 9(Already paid &amp; bounced)</t>
  </si>
  <si>
    <t>Batch 9 (Fresh)</t>
  </si>
  <si>
    <t>Batch10  (Already paid &amp; bounced)</t>
  </si>
  <si>
    <t>S N</t>
  </si>
  <si>
    <t>No of A/cs</t>
  </si>
  <si>
    <t>AC NO</t>
  </si>
  <si>
    <t>AMT</t>
  </si>
  <si>
    <t>PRAGATHI KRISHNA GRAMIN BANK</t>
  </si>
  <si>
    <t>KARNATAKA VIKAS GRAMEENA BANK</t>
  </si>
  <si>
    <t>CANARABANK</t>
  </si>
  <si>
    <t>STATE BANK OF INDIA</t>
  </si>
  <si>
    <t>KAVERI GRAMEENA BANK</t>
  </si>
  <si>
    <t>SYNDICATE BANK</t>
  </si>
  <si>
    <t>VIJAYA BANK</t>
  </si>
  <si>
    <t>CORPORATION BANK</t>
  </si>
  <si>
    <t>UNION BANK OF INDIA</t>
  </si>
  <si>
    <t>BANK OF INDIA</t>
  </si>
  <si>
    <t>CBI</t>
  </si>
  <si>
    <t>PUNJAB NATIONAL BANK</t>
  </si>
  <si>
    <t>AXIS BANK LTD</t>
  </si>
  <si>
    <t>INDIAN BANK</t>
  </si>
  <si>
    <t>IDBI BANK</t>
  </si>
  <si>
    <t>ANDHRA BANK</t>
  </si>
  <si>
    <t>RBL Bank</t>
  </si>
  <si>
    <t>DCB BANK LTD.</t>
  </si>
  <si>
    <t>KBS BANK</t>
  </si>
  <si>
    <t>ALLAHABAD BANK</t>
  </si>
  <si>
    <t>UCO BANK</t>
  </si>
  <si>
    <t>DENA BANK</t>
  </si>
  <si>
    <t>BANK OF BARODA</t>
  </si>
  <si>
    <t>ANNEXURE  6B1</t>
  </si>
  <si>
    <t>ALTERNATE ACCOUNT PENDENCY AS ON 16.09.2020 (w.r.t CLWS)</t>
  </si>
  <si>
    <t>BANK/BRANCH</t>
  </si>
  <si>
    <t>PENDING FROM MANAGER</t>
  </si>
  <si>
    <t xml:space="preserve">PENDING  AT DGM </t>
  </si>
  <si>
    <t>DGM APPROVED</t>
  </si>
  <si>
    <t>KARUR VYSYA BANK</t>
  </si>
  <si>
    <t>ANNEXURE 6B3</t>
  </si>
  <si>
    <t>FSD Pending Bank wise (Not started-Incomlete) as on 16.09.2020 w.r.t CLWS</t>
  </si>
  <si>
    <t>Name of Bank</t>
  </si>
  <si>
    <t>No Of accounts</t>
  </si>
  <si>
    <t>ANNEXURE</t>
  </si>
  <si>
    <t>GREEN LIST APPROVAL STATUS  as on 14.09.2020 (w.r.t CLWS)</t>
  </si>
  <si>
    <t>BankName</t>
  </si>
  <si>
    <t>No Of Loans sent in green list to Manager</t>
  </si>
  <si>
    <t>Approved</t>
  </si>
  <si>
    <t>Pending</t>
  </si>
  <si>
    <t>GRAND TOTAL</t>
  </si>
  <si>
    <t>Statement showing Achievement vis-à-vis Targets for the quarter ended June 2020 and Balance Outstanding as on 30.06.2020</t>
  </si>
  <si>
    <t>TOTAL FOR STATE</t>
  </si>
  <si>
    <t>Name of the State/Union Territory:KARNATAKA</t>
  </si>
  <si>
    <t xml:space="preserve">Sr. No </t>
  </si>
  <si>
    <t>Sector</t>
  </si>
  <si>
    <t>Yearly Targets under ACP</t>
  </si>
  <si>
    <t>Achievement upto the end of the current quarter</t>
  </si>
  <si>
    <t>Achievement  upto  the end  of the current quarter  (%)</t>
  </si>
  <si>
    <t xml:space="preserve">Number </t>
  </si>
  <si>
    <t>Number</t>
  </si>
  <si>
    <t>Priority Sector</t>
  </si>
  <si>
    <t>1A</t>
  </si>
  <si>
    <t>Agriculture= 1A(i)+1A(ii)+1A (iii)</t>
  </si>
  <si>
    <t>i)</t>
  </si>
  <si>
    <t>Farm Credit</t>
  </si>
  <si>
    <t>1A(ii)</t>
  </si>
  <si>
    <t>Agriculture Infrastructure</t>
  </si>
  <si>
    <t>1A(iii)</t>
  </si>
  <si>
    <t>Ancillary Activities</t>
  </si>
  <si>
    <t>1B</t>
  </si>
  <si>
    <t>Micro, Small and Medium Enterprises = 1B(i)+1B(ii)+1B(iii)+1B(iv)+1B(v)</t>
  </si>
  <si>
    <t>1B(i)</t>
  </si>
  <si>
    <t>Micro Enterprises (Manufacturing + Service advances)</t>
  </si>
  <si>
    <t>1B(ii)</t>
  </si>
  <si>
    <t>Small Enterprises (Manufacturing + Service advances )</t>
  </si>
  <si>
    <t>1B(iii)</t>
  </si>
  <si>
    <t>Medium Enterprises (Manufacturing + Service advances )</t>
  </si>
  <si>
    <t>1B(iv)</t>
  </si>
  <si>
    <t>Khadi and Village Industries</t>
  </si>
  <si>
    <t>1B(v)</t>
  </si>
  <si>
    <t>Others under MSMEs</t>
  </si>
  <si>
    <t>1C</t>
  </si>
  <si>
    <t>Export Credit</t>
  </si>
  <si>
    <t>1D</t>
  </si>
  <si>
    <t>Education</t>
  </si>
  <si>
    <t>1E</t>
  </si>
  <si>
    <t xml:space="preserve">Housing </t>
  </si>
  <si>
    <t>1F</t>
  </si>
  <si>
    <t>Social Infrastructure</t>
  </si>
  <si>
    <t>1G</t>
  </si>
  <si>
    <t>Renewable Energy</t>
  </si>
  <si>
    <t>1H</t>
  </si>
  <si>
    <t>Others</t>
  </si>
  <si>
    <t>Sub total= 1A+1B+1C+1D+1E+1F+1G+1H</t>
  </si>
  <si>
    <t>Loans to weaker Sections under Priority Sector</t>
  </si>
  <si>
    <t>Non-Priority Sector</t>
  </si>
  <si>
    <t>4A</t>
  </si>
  <si>
    <t xml:space="preserve">Agriculture </t>
  </si>
  <si>
    <t>4B</t>
  </si>
  <si>
    <t>4C</t>
  </si>
  <si>
    <t>Housing</t>
  </si>
  <si>
    <t>4D</t>
  </si>
  <si>
    <t>Personal Loans under Non-Priority Sector</t>
  </si>
  <si>
    <t>4E</t>
  </si>
  <si>
    <t>Sub-total=4A+4B+4C+4D+4E</t>
  </si>
  <si>
    <t xml:space="preserve"> GRAND Total=2+5</t>
  </si>
  <si>
    <t xml:space="preserve">AGENDA </t>
  </si>
  <si>
    <t xml:space="preserve">ANNEXURE  </t>
  </si>
  <si>
    <t>BANKWISE DATA ON DISBURSEMENTS (ACP)UNDER PRIORITY SECTOR ADVANCES AS AT 30.6.2020 (Amount in Crore )</t>
  </si>
  <si>
    <t>Sl..No</t>
  </si>
  <si>
    <t>AGRICULTURE</t>
  </si>
  <si>
    <t>Micro, Small and 
Medium Enterprises</t>
  </si>
  <si>
    <t>EDUCATION</t>
  </si>
  <si>
    <t>HOUSING</t>
  </si>
  <si>
    <t>OTHERS</t>
  </si>
  <si>
    <t>TOTAL PRIORITY</t>
  </si>
  <si>
    <t>TARGET</t>
  </si>
  <si>
    <t>Disbursements (Amount)</t>
  </si>
  <si>
    <t>During the Qtr</t>
  </si>
  <si>
    <t>Cumulative from 1st April</t>
  </si>
  <si>
    <t>Oth.Nationalised Bks</t>
  </si>
  <si>
    <t xml:space="preserve">ANNEXURE </t>
  </si>
  <si>
    <t xml:space="preserve">BANKWISE DATA ON DISBURSEMENTS UNDER PRIORITY SECTOR ADVANCES AS AT </t>
  </si>
  <si>
    <t>MSE</t>
  </si>
  <si>
    <t>130.6.2020 (Amount in Crore )</t>
  </si>
  <si>
    <t>AGENDA 13</t>
  </si>
  <si>
    <t>BANKWISE DATA ON DISBURSEMENTS (ACP) UNDER NON- PRIORITY SECTOR ADVANCES AS AT 30.6.2020 (Amount in Crore )</t>
  </si>
  <si>
    <t>Agriculture</t>
  </si>
  <si>
    <t>Personal Loans
 under Non-prioritySector</t>
  </si>
  <si>
    <t>TOTAL NON  PRIORITY</t>
  </si>
  <si>
    <t>ANNEXURE  VIII</t>
  </si>
  <si>
    <t xml:space="preserve">BANKWISE DATA ON DISBURSEMENTS UNDER NON PRIORITY SECTOR ADVANCES AS AT  </t>
  </si>
  <si>
    <t>330.6.2020 (Amount in Crore )</t>
  </si>
  <si>
    <t>TOTAL ( G)</t>
  </si>
  <si>
    <t>AGENDA</t>
  </si>
  <si>
    <t>BANKING DATA - LEVEL OF PRIORITY SECTOR ADVANCES AS AT  30.6.2020 (Amount in Crore )</t>
  </si>
  <si>
    <t>Loans to Weaker Sections
 under Priority Sector</t>
  </si>
  <si>
    <t>No.A/cs</t>
  </si>
  <si>
    <t>Amt.O/s</t>
  </si>
  <si>
    <t>(B)Oth.Nationalised Bks</t>
  </si>
  <si>
    <t xml:space="preserve">BANKING DATA - LEVEL OF PRIORITY SECTOR ADVANCES AS AT  </t>
  </si>
  <si>
    <t>( C )</t>
  </si>
  <si>
    <t>530.6.2020 (Amount in Crore )</t>
  </si>
  <si>
    <t xml:space="preserve"> Total  of  Comm Bks+RRBs</t>
  </si>
  <si>
    <t>BANKING DATA - LEVEL OF NON  PRIORITY SECTOR ADVANCES AS AT  30.6.2020 (Amount in Crore )</t>
  </si>
  <si>
    <t>Personal Loans under Non-prioritySector</t>
  </si>
  <si>
    <t xml:space="preserve">BANKING DATA - LEVEL OF NON PRIORITY SECTOR ADVANCES AS AT </t>
  </si>
  <si>
    <t>Total (G)</t>
  </si>
  <si>
    <t>Aadhaar Based Payment Report for MGNREGA workers as on 09-09-2020</t>
  </si>
  <si>
    <t>S No.</t>
  </si>
  <si>
    <t>District</t>
  </si>
  <si>
    <t>Total Worker</t>
  </si>
  <si>
    <t>Total Number of Workers Converted into Aadhaar Based Payment</t>
  </si>
  <si>
    <t>% of Workers Converted into Aadhaar Based Payment</t>
  </si>
  <si>
    <t>5=4/3</t>
  </si>
  <si>
    <t>DHARWAR</t>
  </si>
  <si>
    <t>DAVANAGERE</t>
  </si>
  <si>
    <t>CHAMARAJA NAGARA</t>
  </si>
  <si>
    <t>BENGALURU</t>
  </si>
  <si>
    <t>VIJAYPURA</t>
  </si>
  <si>
    <t>Social Security Pensions - Existing Bank Accounts Aadhaar Seeding Progress ( NPCI Mapped) as on 14.09.2020</t>
  </si>
  <si>
    <t>District Name</t>
  </si>
  <si>
    <t>Total Beneficiries With Bank Accounts</t>
  </si>
  <si>
    <t>Beneficiary Bank Accounts Mapped With NPCI                             ( Aadhaar Mapped)</t>
  </si>
  <si>
    <t xml:space="preserve">Beneficiary Bank Accounts Yet to be Mapped With NPCI </t>
  </si>
  <si>
    <t>Ballari</t>
  </si>
  <si>
    <t>Belagavi</t>
  </si>
  <si>
    <t>Bengaluru</t>
  </si>
  <si>
    <t>Chikballapur</t>
  </si>
  <si>
    <t>Chikkamagaluru</t>
  </si>
  <si>
    <t>Kalaburagi</t>
  </si>
  <si>
    <t>Mysuru</t>
  </si>
  <si>
    <t>Shivamogga</t>
  </si>
  <si>
    <t>Tumakuru</t>
  </si>
  <si>
    <t>Vijayapura</t>
  </si>
  <si>
    <t>Statewise-Bankwise Aadhaar Progress of CASA in Karnataka as on 10/07/2020 (figure in lakhs )</t>
  </si>
  <si>
    <t>Bank Type</t>
  </si>
  <si>
    <t>Number of operative CASA</t>
  </si>
  <si>
    <t>Number of Aadhaar seeded CASA</t>
  </si>
  <si>
    <t>% of CASA Aadhaar seeding</t>
  </si>
  <si>
    <t>Number of Authenticated CASA</t>
  </si>
  <si>
    <t>% CASA authentication</t>
  </si>
  <si>
    <t>Airtel Payment Bank</t>
  </si>
  <si>
    <t>PVT</t>
  </si>
  <si>
    <t>Axis Bank Ltd</t>
  </si>
  <si>
    <t>PSB</t>
  </si>
  <si>
    <t>RRB</t>
  </si>
  <si>
    <t>Catholic Syrian Bank Ltd</t>
  </si>
  <si>
    <t>DCB Bank Limited</t>
  </si>
  <si>
    <t>Dhanalakshmi Bank Ltd</t>
  </si>
  <si>
    <t>Federal Bank Ltd</t>
  </si>
  <si>
    <t>India Post Payment Bank</t>
  </si>
  <si>
    <t>IndusInd Bank Ltd</t>
  </si>
  <si>
    <t>Jammu &amp; Kashmir Bank Ltd</t>
  </si>
  <si>
    <t>Kotak Mahindra Bank Ltd</t>
  </si>
  <si>
    <t>Nainital Bank Ltd</t>
  </si>
  <si>
    <t>Paytm Payment Bank</t>
  </si>
  <si>
    <t>Tamilnadu Mercantile Bank Ltd</t>
  </si>
  <si>
    <t>Statewise-Bankwise Mobile Progress of SB Acs in Karnataka as on 10/07/2020 (figure in lakhs )</t>
  </si>
  <si>
    <t>No. of operative savings a/c</t>
  </si>
  <si>
    <t>No. of operative savings a/c seeded with Mobile</t>
  </si>
  <si>
    <t>No. of operative savings a/c not having Mobile</t>
  </si>
  <si>
    <t>% Mobile Seeding</t>
  </si>
  <si>
    <t>Bank Wise Aadhaar Enrolment Centres Statistics - Karnataka as on 09.09.2020</t>
  </si>
  <si>
    <t>Sr.No</t>
  </si>
  <si>
    <t>Active Kits</t>
  </si>
  <si>
    <t>No. of Enrolments/Updates in last 30 days</t>
  </si>
  <si>
    <t>Avg. Enrolments/Updates per day</t>
  </si>
  <si>
    <t>Canara Bank II</t>
  </si>
  <si>
    <t>IDFC BANK LIMITED</t>
  </si>
  <si>
    <t>Bank of Baroda_3</t>
  </si>
  <si>
    <t>IDBI Bank Ltd</t>
  </si>
  <si>
    <t>BANK OF MAHARASHTRA</t>
  </si>
  <si>
    <t>YES Bank Limited</t>
  </si>
  <si>
    <t>KotakMahindra Bank</t>
  </si>
  <si>
    <t>ICICI Bank Limited</t>
  </si>
  <si>
    <t>Fincare Small Finance Bank Limited</t>
  </si>
  <si>
    <t>HDFC Bank Limited</t>
  </si>
  <si>
    <t>City Union Bank Limited</t>
  </si>
  <si>
    <t>INDIAN OVERSEAS BANK</t>
  </si>
  <si>
    <t>Bandhan Bank Ltd</t>
  </si>
  <si>
    <t xml:space="preserve">ANNEXURE - </t>
  </si>
  <si>
    <t>BANK WISE CUMULATIVE PROGRESS UNDER SOCIAL SECURITY SCHEMES AS ON 30.6.2020</t>
  </si>
  <si>
    <t>PRADHAN MANTRI JEEVAN JYOTI BIMA YOJANA (PMJJBY)</t>
  </si>
  <si>
    <t>PRADHAN MANTRI SURAKSHA BIMA YOJANA (PMSBY)</t>
  </si>
  <si>
    <t>ATAL PENSION  YOJANA (APY)</t>
  </si>
  <si>
    <t>Number of policy  holders  as on  31.03.2019</t>
  </si>
  <si>
    <t>Number of policy  holders  as on 31.03.2019</t>
  </si>
  <si>
    <t>Number of Account holders  enrolled , so far</t>
  </si>
  <si>
    <t>Sl.No.</t>
  </si>
  <si>
    <t xml:space="preserve">Rural Male </t>
  </si>
  <si>
    <t xml:space="preserve">Rural Female </t>
  </si>
  <si>
    <t>Rural T/Gen</t>
  </si>
  <si>
    <t xml:space="preserve">Urban Male </t>
  </si>
  <si>
    <t xml:space="preserve">Urban Female </t>
  </si>
  <si>
    <t>Urban T/Gen</t>
  </si>
  <si>
    <t>Total for PSBs</t>
  </si>
  <si>
    <t>Total for Private sector Banks</t>
  </si>
  <si>
    <t>Total for RRBs</t>
  </si>
  <si>
    <t>Total Co-Op Banks</t>
  </si>
  <si>
    <t>Total KSFC</t>
  </si>
  <si>
    <t>Total Small Finance Bank</t>
  </si>
  <si>
    <t>Total Payments bank</t>
  </si>
  <si>
    <t>All banks-Total</t>
  </si>
  <si>
    <t xml:space="preserve"> DISTRICT WISE CUMULATIVE PROGRESS UNDER SOCIAL SECURITY SCHEMES AS ON 30.6.2020</t>
  </si>
  <si>
    <t xml:space="preserve"> PRADHAN MANTRI JEEVAN JYOTI BIMA YOJANA (PMJJBY) status as on 30.6.2020</t>
  </si>
  <si>
    <t xml:space="preserve"> PRADHAN MANTRI SURAKSHA BIMA YOJANA (PMSBY) status as on 30.6.2020</t>
  </si>
  <si>
    <t xml:space="preserve"> ATAL PENSION  YOJANA (APY)  status as on 30.6.2020</t>
  </si>
  <si>
    <t>Dist-Name</t>
  </si>
  <si>
    <t xml:space="preserve">Rural 
Male </t>
  </si>
  <si>
    <t xml:space="preserve">Rural
 Female </t>
  </si>
  <si>
    <t>Rural
 T/Gen</t>
  </si>
  <si>
    <t xml:space="preserve">Urban 
Male </t>
  </si>
  <si>
    <t xml:space="preserve">Urban 
Female </t>
  </si>
  <si>
    <t>Urban
 T/Gen</t>
  </si>
  <si>
    <t xml:space="preserve"> BANK WISE PROGRESS REPORT UNDER PMJDY AS ON 30.6.2020</t>
  </si>
  <si>
    <t>NAME OF THE BANK</t>
  </si>
  <si>
    <t xml:space="preserve">Total No. of A/cs opened </t>
  </si>
  <si>
    <t xml:space="preserve">Total Aadhar Seeded A/cs </t>
  </si>
  <si>
    <t>No. of A/cs with Zero Bal</t>
  </si>
  <si>
    <t>No of Rupay Debit Cards issued</t>
  </si>
  <si>
    <t xml:space="preserve">No. of Rupay cards activated </t>
  </si>
  <si>
    <t>No. Of accounts having mobile Numbers</t>
  </si>
  <si>
    <t>% of Aadhaar Seeding</t>
  </si>
  <si>
    <t>% of Rupay Cards Activated</t>
  </si>
  <si>
    <t>% of Mobile Seeding</t>
  </si>
  <si>
    <t>ANNEXURE-12G</t>
  </si>
  <si>
    <t>ANNEXURE:34 (b)</t>
  </si>
  <si>
    <t xml:space="preserve"> BANK WISE DISBURSEMENT AND BALANCE OUSTSTANDING TO MINORITY COMMUNITY IN KARNATAKA STATE AS ON  JUNE 2020 (Amount in Crore)</t>
  </si>
  <si>
    <t>CHRISTIANS</t>
  </si>
  <si>
    <t>MUSLIMS</t>
  </si>
  <si>
    <t>S I K H S</t>
  </si>
  <si>
    <t>NEO-BUDISTS</t>
  </si>
  <si>
    <t>JAINS</t>
  </si>
  <si>
    <t xml:space="preserve"> ZORASTRIANS</t>
  </si>
  <si>
    <t>TOTAL IN CRORES</t>
  </si>
  <si>
    <t xml:space="preserve"> Disb 1st April to  JUNE 2020</t>
  </si>
  <si>
    <t xml:space="preserve"> Balance O/s as on  30.6.2020</t>
  </si>
  <si>
    <t>Amt.</t>
  </si>
  <si>
    <t>No. A/cs</t>
  </si>
  <si>
    <t>No.  A/cs</t>
  </si>
  <si>
    <t>TOTAL (A+B+C+D+E+F+G)</t>
  </si>
  <si>
    <t>BANK WISE ADVANCES TO MINORITY COMMUNITIES AS ON 30.6.2020 VIS-À-VIS 31.3.2020 (Amount in Crore)</t>
  </si>
  <si>
    <t>AS ON   JUNE 2020</t>
  </si>
  <si>
    <t>AS ON   MARCH 2020</t>
  </si>
  <si>
    <t>Variation in O/s      ( JUNE 2020 over  MARCH 2020)</t>
  </si>
  <si>
    <t>Balance        outstanding</t>
  </si>
  <si>
    <t>SLBC KARNATAKA</t>
  </si>
  <si>
    <t>Bank Wise SHGs Financed during the Financial Year 2020-21</t>
  </si>
  <si>
    <t>Sl. No.</t>
  </si>
  <si>
    <t>Cumulative no. of SHGs credit linked during the year ( from 1 April 2020 up to qtr  JUNE 2020 (Amount in lakhs)</t>
  </si>
  <si>
    <t>Cumulative Bank Loan disbursed during the year  ( from 1 April 2020 up to qtr  JUNE 2020 (Amount in lakhs)</t>
  </si>
  <si>
    <t>Of which exclusively to Women</t>
  </si>
  <si>
    <t xml:space="preserve">Commercial Banks-Sub Total </t>
  </si>
  <si>
    <t>RRBs-Sub Total</t>
  </si>
  <si>
    <t>Cooperative baks-Sub Total</t>
  </si>
  <si>
    <t>KFSC Total</t>
  </si>
  <si>
    <t>Small Finance  -Sub Total</t>
  </si>
  <si>
    <t>Payment Bank   -Sub Total</t>
  </si>
  <si>
    <t>STATE LEVEL BANKERS' COMMITTEE-Karnataka</t>
  </si>
  <si>
    <t>CONVENOR - Canara Bank, Head Office Annexe, Bangalore</t>
  </si>
  <si>
    <t xml:space="preserve">ALL BANKS           </t>
  </si>
  <si>
    <t>Progress Report under SHG Bank Linkage for the quarter   JUNE 2020</t>
  </si>
  <si>
    <t>Particulars</t>
  </si>
  <si>
    <t>SHG FORMATION DETAILS - SB ACCOUNTS OF SHGs WITH BANKS</t>
  </si>
  <si>
    <t>No. of SB Accounts of SHGs opened during the quarter</t>
  </si>
  <si>
    <t>Cumulative number of SB accounts of SHGs  (from 1st April of the year to end of quarter)</t>
  </si>
  <si>
    <t>Total No of SB Accounts of ALL SHGs outstanding at the end of the reporting quarter</t>
  </si>
  <si>
    <t>Total balance of SB Accounts of ALL SHGs outstanding at the end of
reporting quarter</t>
  </si>
  <si>
    <t xml:space="preserve">B </t>
  </si>
  <si>
    <t>DIRECT CREDIT LINKAGE DURING THE YEAR</t>
  </si>
  <si>
    <t>SHGs credit linked during the quarter</t>
  </si>
  <si>
    <t>Bank Loan disbursed during the quarter (Rs. lakh)</t>
  </si>
  <si>
    <t>Cumulative no. of SHGs credit linked during the year ( from 1 April up to end of qtr)</t>
  </si>
  <si>
    <t>Cumulative Bank Loan disbursed during the year (from 1 April up to end of qtr)(Rs. lakh)</t>
  </si>
  <si>
    <t xml:space="preserve">Of  B3 above, No. of  repeat SHGs credit linked </t>
  </si>
  <si>
    <t>Of B4 above, Bank Loan disbursed for repeat SHGs (Rs. lakh)</t>
  </si>
  <si>
    <t>Of  B3 above, No. of   SHGs provided loan for Agriculture Purposes</t>
  </si>
  <si>
    <t>Of B4 above, Bank Loan disbursed to SHGs for Agriculture Purposes (Rs. lakh)</t>
  </si>
  <si>
    <t>C</t>
  </si>
  <si>
    <t>INDIRECT CREDIT LINKAGE OF SHGs THROUGH LOANS TO NGOs/MFIs FOR ONLENDING TO SHGs</t>
  </si>
  <si>
    <t>SHGs indirectly credit linked during the quarter</t>
  </si>
  <si>
    <t>Cumulative no. of SHGs indirectly credit linked during the year ( from 1 April upto end of qtr)</t>
  </si>
  <si>
    <t xml:space="preserve"> Loan disbursed indirectly during the quarter (Rs. lakh)</t>
  </si>
  <si>
    <t>Cumulative Loan disbursed indirectly during the year (from 1 April upto end of qtr)(Rs. lakh)</t>
  </si>
  <si>
    <t>Of C2 above No. of SHGs provided loan for agriculture purpose</t>
  </si>
  <si>
    <t>Of C4 above, Bank loan disbursed to SHGs for agriculture purposes [Rs in lakh]</t>
  </si>
  <si>
    <t>D</t>
  </si>
  <si>
    <t>CUMULATIVE CREDIT LINKAGE</t>
  </si>
  <si>
    <t>Cumulative number of SHGs Credit Linked (since inception)</t>
  </si>
  <si>
    <t>Cumulative Bank Loan disbursed since inception (Rs, lakh)</t>
  </si>
  <si>
    <t>Number of SHGs with loan accounts outstanding on the date of report</t>
  </si>
  <si>
    <t>Bank Loan outstanding to all SHGs as on the date of report (Rs. lakh)</t>
  </si>
  <si>
    <t xml:space="preserve"> DATA ON JLG AS PER NABARD FORMAT AS ON  JUNE 2020</t>
  </si>
  <si>
    <t>Amount Rs. In Crore:</t>
  </si>
  <si>
    <t>Target for the FY 2018-19</t>
  </si>
  <si>
    <t xml:space="preserve"> Disbursements from 01.04.2020 to 30.6.2020</t>
  </si>
  <si>
    <t>Balance Outstanding as at  the end of the   JUNE 2020</t>
  </si>
  <si>
    <t>Cum no.
of JLGs
 financed 
 with
 NABARD's 
grant assistance</t>
  </si>
  <si>
    <t>Amt</t>
  </si>
  <si>
    <t>TOTAL JLG s</t>
  </si>
  <si>
    <t>Of which Farm based</t>
  </si>
  <si>
    <t>Of which farm based</t>
  </si>
  <si>
    <t xml:space="preserve">    BANKING DATA - CD Ratio</t>
  </si>
  <si>
    <t xml:space="preserve">    BANKING DATA -CD Ratio</t>
  </si>
  <si>
    <t>Variation in Total ( June 20 over March 20)</t>
  </si>
  <si>
    <t>Total of Comm Banks and RRBs</t>
  </si>
  <si>
    <t xml:space="preserve">    BANKING DATA - DEPOSITS</t>
  </si>
  <si>
    <t>(Amount Rs. In Crore):</t>
  </si>
  <si>
    <t xml:space="preserve">    BANKING DATA -DEPOSITS  </t>
  </si>
  <si>
    <t xml:space="preserve">    BANKING DATA - DEPOSITS  </t>
  </si>
  <si>
    <t xml:space="preserve"> AS AT  MARCH 2020</t>
  </si>
  <si>
    <t xml:space="preserve"> AS AT  JUNE 2020</t>
  </si>
  <si>
    <t>(B)Other.Nationalised Banks</t>
  </si>
  <si>
    <t xml:space="preserve">    BANKING DATA - ADVANCES</t>
  </si>
  <si>
    <t>Amount Rs. In Crore</t>
  </si>
  <si>
    <t>(B)Oth.Nationalised Banks</t>
  </si>
  <si>
    <t>District Wise C.D. Ratio as on 30.06.2020</t>
  </si>
  <si>
    <t>(Rs. In Crores)</t>
  </si>
  <si>
    <t>Deposits</t>
  </si>
  <si>
    <t>Advances</t>
  </si>
  <si>
    <t>CD Ratio</t>
  </si>
  <si>
    <t>Bengaluru [Urban]</t>
  </si>
  <si>
    <t>Bengaluru [Rural]</t>
  </si>
  <si>
    <t xml:space="preserve">Gadag </t>
  </si>
  <si>
    <t xml:space="preserve">Chickmagalur </t>
  </si>
  <si>
    <t xml:space="preserve">Mandya </t>
  </si>
  <si>
    <t xml:space="preserve">Hassan </t>
  </si>
  <si>
    <t xml:space="preserve">Bidar </t>
  </si>
  <si>
    <t>Chamrajanagara</t>
  </si>
  <si>
    <t xml:space="preserve">Chitradurga </t>
  </si>
  <si>
    <t>Chickballapura</t>
  </si>
  <si>
    <t xml:space="preserve">Davanagere </t>
  </si>
  <si>
    <t>All Districts-Total</t>
  </si>
  <si>
    <t>BANK WISE NON-PERFORMING ASSETS - POSITION AS ON JUNE 2020</t>
  </si>
  <si>
    <t>TOTAL NPAs</t>
  </si>
  <si>
    <t>MICRO SMALL &amp; MEDIUM INDUSTRIES</t>
  </si>
  <si>
    <t>OTHER PRIORITY SECTOR ADV</t>
  </si>
  <si>
    <t>NON PRIORITY SECTOR ADV</t>
  </si>
  <si>
    <t>TOTAL ADVANCES</t>
  </si>
  <si>
    <t>A/CS</t>
  </si>
  <si>
    <t>Lead Banks</t>
  </si>
  <si>
    <t>Total (A)</t>
  </si>
  <si>
    <t>(B)</t>
  </si>
  <si>
    <t>Nationalised Banks</t>
  </si>
  <si>
    <t>Private Banks</t>
  </si>
  <si>
    <t>Total (C)</t>
  </si>
  <si>
    <t>Grand Total(A+B+C+D)</t>
  </si>
  <si>
    <t>Co-Operative Sector</t>
  </si>
  <si>
    <t>OTHER BANKS</t>
  </si>
  <si>
    <t>Total (F)</t>
  </si>
  <si>
    <t>Small Financial Bank</t>
  </si>
  <si>
    <t>Total (H)</t>
  </si>
  <si>
    <t>NPAs UNDER HOUSING AND EDUCATION LOANS AS ON 30.6.2020 VIS-À-VIS 31.3.2020</t>
  </si>
  <si>
    <t xml:space="preserve">   As on 30.6.2020</t>
  </si>
  <si>
    <t xml:space="preserve">   As on 31.3.2020</t>
  </si>
  <si>
    <t>Variation on  ( JUNE 2020 over  MARCH 2020)</t>
  </si>
  <si>
    <t xml:space="preserve">Sl. </t>
  </si>
  <si>
    <t>A/cs</t>
  </si>
  <si>
    <t xml:space="preserve">  R R Bs</t>
  </si>
  <si>
    <t>Small Financil Bank</t>
  </si>
  <si>
    <t>NPA LEVEL OF PMEGP 30.6.2020                             ( Amt in lakhs)</t>
  </si>
  <si>
    <t>BALANCE OUTSTANDING AS AT THE END OF THE REPORTING QUARTER</t>
  </si>
  <si>
    <t>Npa Level</t>
  </si>
  <si>
    <t>% NPA to Total Advances.</t>
  </si>
  <si>
    <t>KVIC</t>
  </si>
  <si>
    <t>KVIB</t>
  </si>
  <si>
    <t>DIC</t>
  </si>
  <si>
    <t>AMOUNT</t>
  </si>
  <si>
    <t>%</t>
  </si>
  <si>
    <t>Total (Comm.Banks)</t>
  </si>
  <si>
    <t>E</t>
  </si>
  <si>
    <t>TOTAL(F)</t>
  </si>
  <si>
    <t>TOTAL(G)</t>
  </si>
  <si>
    <t>TOTAL(H)</t>
  </si>
  <si>
    <t xml:space="preserve">BANKWISE RECOVERY PERFORMANCE undetr KPMR &amp; KACOMP ACT AS AT    JUNE 2020   (REVENUE RECOVERY ACTS) </t>
  </si>
  <si>
    <t xml:space="preserve">                                                                     KPMR &amp; KACOMP ACTS                                                      Amount in lakhs</t>
  </si>
  <si>
    <t>RCs pending as at the previous quarter</t>
  </si>
  <si>
    <t>RCs filed during the quarter</t>
  </si>
  <si>
    <t>RCs disposesd/Recovery made during the quarter</t>
  </si>
  <si>
    <t>RCs pending as at the end of the quarter</t>
  </si>
  <si>
    <t>Upto I year</t>
  </si>
  <si>
    <t>I to 3 years</t>
  </si>
  <si>
    <t>Above 3 years</t>
  </si>
  <si>
    <t>Total pending cases</t>
  </si>
  <si>
    <t>TOTAL OF ALLBANKS</t>
  </si>
  <si>
    <t>F</t>
  </si>
  <si>
    <t>Bk.of Rajastan</t>
  </si>
  <si>
    <t>Bharat Overseas Bk.</t>
  </si>
  <si>
    <t>Catholic Syrian Bk.</t>
  </si>
  <si>
    <t>City Union Bk.</t>
  </si>
  <si>
    <t>Dhanalakshmi Bk.</t>
  </si>
  <si>
    <t>Ganesh Bk.of K'wad</t>
  </si>
  <si>
    <t>J &amp; K Bank Ltd.</t>
  </si>
  <si>
    <t>Lakshmi Vilas Bk.</t>
  </si>
  <si>
    <t>Nedungadi Bank</t>
  </si>
  <si>
    <t xml:space="preserve"> Bank wise recovery under SARFAESI, DRT and Lok Adalats as on 30.6.2020 </t>
  </si>
  <si>
    <t>Amount Rs. In Lakh</t>
  </si>
  <si>
    <t>SARFAESI ACT 2002</t>
  </si>
  <si>
    <t>D R Ts</t>
  </si>
  <si>
    <t>LOK ADALAT</t>
  </si>
  <si>
    <t>No. Of Notices Sent</t>
  </si>
  <si>
    <t xml:space="preserve">Amt involved </t>
  </si>
  <si>
    <t xml:space="preserve">Amt Recovered </t>
  </si>
  <si>
    <t xml:space="preserve">Amt Recovered  </t>
  </si>
  <si>
    <t xml:space="preserve">               Grand Total (A+B+C+D)</t>
  </si>
  <si>
    <t>Expanding and Deepening of Digital Payments Ecosystem - Review Format</t>
  </si>
  <si>
    <t>District: RAICHUR</t>
  </si>
  <si>
    <t>Month : AUGUST-2020</t>
  </si>
  <si>
    <t>No. of Bank Branches in the district</t>
  </si>
  <si>
    <t>For Bank Customers</t>
  </si>
  <si>
    <t>1. Digital coverage for individuals (Savings Accounts)</t>
  </si>
  <si>
    <t>Total No. of Operative SB Accs.</t>
  </si>
  <si>
    <t>No. of Debit cards/ RuPay cards issued to Operative SB Accs.</t>
  </si>
  <si>
    <t>% Debit/ RuPay cards coverage</t>
  </si>
  <si>
    <t>No. of net banking issued</t>
  </si>
  <si>
    <t>% Net banking coverage</t>
  </si>
  <si>
    <t>No.of Mobilie Banking + UPI + USSD ^</t>
  </si>
  <si>
    <t>% of MB/ UPI/ USSD coverage</t>
  </si>
  <si>
    <t>Total No. of Operative SB Accoutns covered with at lease one of the facilities - Debit/ RuPay cards, net banking, mobile banking, UPI, USSD</t>
  </si>
  <si>
    <t>% of such Accounts Out of total Operative Savings Accounts</t>
  </si>
  <si>
    <t>2. Digital coverage for business (Current Accounts)</t>
  </si>
  <si>
    <t>Total No. of Operative Current Accounts</t>
  </si>
  <si>
    <t>No. of net banking to CAs</t>
  </si>
  <si>
    <t>No. of POS/ QR availed by CA accounts*</t>
  </si>
  <si>
    <t>% of POS/ QR coverage</t>
  </si>
  <si>
    <t>Total No. of Operative Current Accounts covered with at least one of digital modes of payments - Net Banking, POS, QR etc.</t>
  </si>
  <si>
    <t>% of such Accounts Out of total Operative Current Accounts</t>
  </si>
  <si>
    <t>For non-customers</t>
  </si>
  <si>
    <t>3. Provision of Digital infrastructure</t>
  </si>
  <si>
    <t>A. POS/ QR issued to shopkeepers (other than CA holders)**</t>
  </si>
  <si>
    <t>B. POS/ QR issued to Govt./ Public Service providers</t>
  </si>
  <si>
    <t>C. POS/ QR issued to others***</t>
  </si>
  <si>
    <t>Total POS/ QR (A+B+C) other than CA holders</t>
  </si>
  <si>
    <t>4. Digital Financial Literacy</t>
  </si>
  <si>
    <t>No. of FLC camps on Digital FL</t>
  </si>
  <si>
    <t>No. of people participated</t>
  </si>
  <si>
    <t xml:space="preserve">Annexure </t>
  </si>
  <si>
    <t>YEAR-WISE PMFBY ENROLMENTS, CLAIM SETTLEMENT AND PENDING CLAIMS FROM 2016-17 to 2020-21 as on 31.08.2020</t>
  </si>
  <si>
    <t>(Nos in actuals, amt in lakhs)</t>
  </si>
  <si>
    <t>Year/</t>
  </si>
  <si>
    <t>No of  enrollments</t>
  </si>
  <si>
    <t>Gross  premium paid</t>
  </si>
  <si>
    <t>Claim initiated</t>
  </si>
  <si>
    <t>Total claim settled</t>
  </si>
  <si>
    <t>Pending claims</t>
  </si>
  <si>
    <t>Remarks</t>
  </si>
  <si>
    <t>Season</t>
  </si>
  <si>
    <t>Loanee farmers</t>
  </si>
  <si>
    <t>Non-loanee farmers</t>
  </si>
  <si>
    <t>Total Farmers</t>
  </si>
  <si>
    <t>No. of beneficiaries</t>
  </si>
  <si>
    <t>claim amount</t>
  </si>
  <si>
    <t>2016-17 Kharif</t>
  </si>
  <si>
    <t xml:space="preserve"> Rice - Paddy issue, Newly formed IU issue</t>
  </si>
  <si>
    <t>2016-17 Rabi &amp; summer</t>
  </si>
  <si>
    <t xml:space="preserve">NEFT related issues </t>
  </si>
  <si>
    <t>2017-18 Kharif</t>
  </si>
  <si>
    <t>Neft related issues and Synthetic yield issues</t>
  </si>
  <si>
    <t>2017-18 Rabi &amp; summer</t>
  </si>
  <si>
    <t>2018-19 Kharif</t>
  </si>
  <si>
    <t xml:space="preserve">  Bulk payment pending</t>
  </si>
  <si>
    <t>2018-19 rabi and summer</t>
  </si>
  <si>
    <t>2019 Kharif</t>
  </si>
  <si>
    <t xml:space="preserve">CCE related claims will be initiated after CCE yield data is received from DES </t>
  </si>
  <si>
    <t>Prevented sowing and Mid season Adversity invoke districts claims have been calculated</t>
  </si>
  <si>
    <t>2020  Kharif</t>
  </si>
  <si>
    <t>R-WBCIS 2016-17 to 2019-20 Kharif and Rabi claim settlement details as on 31.08. 2020</t>
  </si>
  <si>
    <t>Rs in Lakh</t>
  </si>
  <si>
    <t>Year and Season</t>
  </si>
  <si>
    <t>*No of Enrolled Cases</t>
  </si>
  <si>
    <t>i) Loanee</t>
  </si>
  <si>
    <t>ii) Non Loanee</t>
  </si>
  <si>
    <t>Farmer share</t>
  </si>
  <si>
    <t xml:space="preserve"> Area Insured (Ha)</t>
  </si>
  <si>
    <t>Total Claims initiated</t>
  </si>
  <si>
    <t xml:space="preserve">*No of beneficiary cases claim initiated </t>
  </si>
  <si>
    <t>Claim Amount settled by company</t>
  </si>
  <si>
    <t>no of cases
 ( claim settled)</t>
  </si>
  <si>
    <t>*Pending benificiary cases</t>
  </si>
  <si>
    <t>No of Enrolled Cases</t>
  </si>
  <si>
    <t xml:space="preserve">No of beneficiary cases </t>
  </si>
  <si>
    <t>2</t>
  </si>
  <si>
    <t>3</t>
  </si>
  <si>
    <t>4</t>
  </si>
  <si>
    <t>5</t>
  </si>
  <si>
    <t>6</t>
  </si>
  <si>
    <t>7</t>
  </si>
  <si>
    <t>8</t>
  </si>
  <si>
    <t>9</t>
  </si>
  <si>
    <t>10</t>
  </si>
  <si>
    <t>11</t>
  </si>
  <si>
    <t>12</t>
  </si>
  <si>
    <t>13</t>
  </si>
  <si>
    <t>Kharif 2016</t>
  </si>
  <si>
    <t>1.Aadhaar based payment is under Progress  for NEFT rejected cases 
2.Objection raised by IC is under verification by Dept.</t>
  </si>
  <si>
    <t>Rabi 2016</t>
  </si>
  <si>
    <t xml:space="preserve">Returned due incorrect bank Acc.no/ IFSC code/ name mismatch etc., Aadhaar based payment is under Progress. 
</t>
  </si>
  <si>
    <t>Kharif 2017</t>
  </si>
  <si>
    <t>Rabi 2017</t>
  </si>
  <si>
    <t>Kharif 2018</t>
  </si>
  <si>
    <t>Claim Settlement is under Progress for clear cases.</t>
  </si>
  <si>
    <t>Rabi 2018</t>
  </si>
  <si>
    <t xml:space="preserve">Returned due incorrect bank Acc.no/ IFSC code/ name mismatch etc., AEPS is under Progress. </t>
  </si>
  <si>
    <t>Tota l- A</t>
  </si>
  <si>
    <t>Kharif 2019</t>
  </si>
  <si>
    <t>Claim calculation (Insurance unit wise payout per hacter) have been completed. Verification is under process by the concerned Insurance Companies. Beneficiary wise claim will be initiated soon.</t>
  </si>
  <si>
    <t>Rabi 2019</t>
  </si>
  <si>
    <t xml:space="preserve">claim calculation for risk period completed term sheets are under progress. </t>
  </si>
  <si>
    <t>Kharif 2020</t>
  </si>
  <si>
    <t xml:space="preserve">Claim calculation will be done soon after the completion of termsheets risk period. </t>
  </si>
  <si>
    <t>Total -B</t>
  </si>
  <si>
    <t>1) Status of PMFBY Kharif 2017 claims  to be settled by bankers  in Tumkur dist</t>
  </si>
  <si>
    <t>Number of Proposals</t>
  </si>
  <si>
    <t>Premium Amount(Rs.)</t>
  </si>
  <si>
    <t>Claims(Rs.)</t>
  </si>
  <si>
    <t>Status as on 16.06.2020</t>
  </si>
  <si>
    <t>Status as on 31.08.2020</t>
  </si>
  <si>
    <t>Not Paid</t>
  </si>
  <si>
    <t>Partly paid</t>
  </si>
  <si>
    <t>Kaveri Gramin bank</t>
  </si>
  <si>
    <t>Paid</t>
  </si>
  <si>
    <t>State Bank of Mysore</t>
  </si>
  <si>
    <t xml:space="preserve">2) Status of PMFBY Kharif 2018 and Rabi 2018   claims to be settled by bankers </t>
  </si>
  <si>
    <t>Not paid</t>
  </si>
  <si>
    <t>not paid</t>
  </si>
  <si>
    <t>settled</t>
  </si>
  <si>
    <t>KCC saturation of PM Kisan beneficiaries along with KCC-AH for KMF Dairy farmes as on 16.09.2020</t>
  </si>
  <si>
    <t>BANK</t>
  </si>
  <si>
    <t>Cumulative number of KCC-crop applications Received</t>
  </si>
  <si>
    <t>Number of  KCC applications Sanctioned</t>
  </si>
  <si>
    <t>KCC Limit Sanctioned (in Rs crore)</t>
  </si>
  <si>
    <t xml:space="preserve">KCC (Crop Loan) </t>
  </si>
  <si>
    <t>KCC (Crop Loan) with dairy activity</t>
  </si>
  <si>
    <t>KCC (Crop Loan) with any other allied activities</t>
  </si>
  <si>
    <t>Dairy</t>
  </si>
  <si>
    <t>KCC (Crop Loan)</t>
  </si>
  <si>
    <t>KCC (Crop Loan) with dairy</t>
  </si>
  <si>
    <t>COMMERCIAL BANKS</t>
  </si>
  <si>
    <t>Bank Of Baroda</t>
  </si>
  <si>
    <t>Bank Of India</t>
  </si>
  <si>
    <t>Bank Of Maharashtra</t>
  </si>
  <si>
    <t>Central Bank Of India</t>
  </si>
  <si>
    <t>Idbi Bank Limited</t>
  </si>
  <si>
    <t>Oriental Bank Of Commerce</t>
  </si>
  <si>
    <t>Uco Bank</t>
  </si>
  <si>
    <t>COMMERCIAL BANKS TOTAL</t>
  </si>
  <si>
    <t>REGIONAL RURAL BANKS</t>
  </si>
  <si>
    <t>RRBS TOTAL</t>
  </si>
  <si>
    <t>CO OPERATIVE BANKS</t>
  </si>
  <si>
    <t>Bagalkot DCCB</t>
  </si>
  <si>
    <t>Bellary DCCB</t>
  </si>
  <si>
    <t>Chikkamagaluru DCC Bank Ltd</t>
  </si>
  <si>
    <t>Chitradurga DCC Bank Ltd., Chitradurga</t>
  </si>
  <si>
    <t>Davanagere DCC Bank</t>
  </si>
  <si>
    <t>DCC Bank, Bengaluru</t>
  </si>
  <si>
    <t>DCCB BIDAR</t>
  </si>
  <si>
    <t>HASSAN DCC BANK LTD</t>
  </si>
  <si>
    <t>Kalburgi and Yadgir DCC BANK</t>
  </si>
  <si>
    <t>Kodagu DCCB</t>
  </si>
  <si>
    <t>Mandya district central co-operative bank ltd</t>
  </si>
  <si>
    <t>Mysore &amp;Chamarajanagar DCC BANK</t>
  </si>
  <si>
    <t>Raichur District Central Co-op Bank Ltd., Raichur</t>
  </si>
  <si>
    <t>Shimoga DCCB</t>
  </si>
  <si>
    <t>THE BELGAVI DIST CENTRAL CO-OP BANK LTD</t>
  </si>
  <si>
    <t>The Kanara District Central Co-operative bank ltd., Sirsi</t>
  </si>
  <si>
    <t>THE KARNATAK CENTRAL CO-OPERATIVE BANK,LTD.DHARWAD</t>
  </si>
  <si>
    <t>THE KOLAR &amp; CHIKBALLAPUR DCC BANK LTD., KOLAR</t>
  </si>
  <si>
    <t>THE SOUTH CANARA DISTRICT CENTRAL CO-OPERATIVE BANK LTD.</t>
  </si>
  <si>
    <t>TUMKUR DCCBANK</t>
  </si>
  <si>
    <t>Vijayapur DCC Bank co Ltd., vijayapur</t>
  </si>
  <si>
    <t>CO OPERATIVE BANKS TOTAL</t>
  </si>
  <si>
    <t xml:space="preserve">GRAND TOTAL </t>
  </si>
  <si>
    <t>ANNEXURE- 10A1</t>
  </si>
  <si>
    <t>ANNEXURE:13K</t>
  </si>
  <si>
    <t>ANNEXURE-13L</t>
  </si>
  <si>
    <t>ANNEXURE - 13O</t>
  </si>
  <si>
    <t>ANNEXURE  - 14</t>
  </si>
  <si>
    <t>ANNEXURE - 14A</t>
  </si>
  <si>
    <t>ANNEXURE - 14B</t>
  </si>
  <si>
    <t>ANNEXURE-15</t>
  </si>
  <si>
    <t>ANNEXURE-15A</t>
  </si>
  <si>
    <t>ANNEXURE - 15B</t>
  </si>
  <si>
    <t>ANNEXURE-15C</t>
  </si>
  <si>
    <t>ANNEXURE-15D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</si>
</sst>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Red]0"/>
  </numFmts>
  <fonts count="136"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1"/>
      <name val="Arial"/>
      <family val="2"/>
    </font>
    <font>
      <b/>
      <sz val="11"/>
      <name val="Arial"/>
      <family val="2"/>
    </font>
    <font>
      <b/>
      <sz val="12"/>
      <name val="Times New Roman"/>
      <family val="1"/>
    </font>
    <font>
      <sz val="12"/>
      <name val="Times New Roman"/>
      <family val="1"/>
    </font>
    <font>
      <sz val="12"/>
      <color indexed="8"/>
      <name val="Times New Roman"/>
      <family val="1"/>
    </font>
    <font>
      <sz val="14"/>
      <color indexed="8"/>
      <name val="Times New Roman"/>
      <family val="1"/>
    </font>
    <font>
      <b/>
      <sz val="12"/>
      <color indexed="8"/>
      <name val="Times New Roman"/>
      <family val="1"/>
    </font>
    <font>
      <b/>
      <sz val="10"/>
      <color indexed="8"/>
      <name val="Times New Roman"/>
      <family val="1"/>
    </font>
    <font>
      <b/>
      <sz val="9"/>
      <color indexed="81"/>
      <name val="Tahoma"/>
      <family val="2"/>
    </font>
    <font>
      <sz val="9"/>
      <color indexed="81"/>
      <name val="Tahoma"/>
      <family val="2"/>
    </font>
    <font>
      <sz val="12"/>
      <color indexed="8"/>
      <name val="Arial"/>
      <family val="2"/>
    </font>
    <font>
      <sz val="12"/>
      <name val="Arial"/>
      <family val="2"/>
    </font>
    <font>
      <b/>
      <sz val="12"/>
      <color indexed="8"/>
      <name val="Arial"/>
      <family val="2"/>
    </font>
    <font>
      <b/>
      <sz val="14"/>
      <name val="Arial"/>
      <family val="2"/>
    </font>
    <font>
      <sz val="10"/>
      <name val="Arial"/>
      <family val="2"/>
    </font>
    <font>
      <b/>
      <sz val="10"/>
      <name val="Arial"/>
      <family val="2"/>
    </font>
    <font>
      <sz val="14"/>
      <name val="Arial"/>
      <family val="2"/>
    </font>
    <font>
      <b/>
      <sz val="11.5"/>
      <name val="Arial"/>
      <family val="2"/>
    </font>
    <font>
      <b/>
      <sz val="16"/>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b/>
      <sz val="8"/>
      <color theme="1"/>
      <name val="Calibri"/>
      <family val="2"/>
      <scheme val="minor"/>
    </font>
    <font>
      <sz val="8"/>
      <color theme="1"/>
      <name val="Calibri"/>
      <family val="2"/>
      <scheme val="minor"/>
    </font>
    <font>
      <b/>
      <u/>
      <sz val="15"/>
      <color theme="1"/>
      <name val="Calibri"/>
      <family val="2"/>
      <scheme val="minor"/>
    </font>
    <font>
      <sz val="16"/>
      <color theme="1"/>
      <name val="Calibri"/>
      <family val="2"/>
      <scheme val="minor"/>
    </font>
    <font>
      <b/>
      <sz val="10"/>
      <color theme="1"/>
      <name val="Calibri"/>
      <family val="2"/>
      <scheme val="minor"/>
    </font>
    <font>
      <b/>
      <sz val="12"/>
      <name val="Calibri"/>
      <family val="2"/>
      <scheme val="minor"/>
    </font>
    <font>
      <b/>
      <sz val="16"/>
      <name val="Calibri"/>
      <family val="2"/>
      <scheme val="minor"/>
    </font>
    <font>
      <sz val="11"/>
      <color indexed="8"/>
      <name val="Calibri"/>
      <family val="2"/>
      <charset val="1"/>
    </font>
    <font>
      <sz val="9"/>
      <color rgb="FF000000"/>
      <name val="Calibri"/>
      <family val="2"/>
      <scheme val="minor"/>
    </font>
    <font>
      <b/>
      <sz val="9"/>
      <color rgb="FF000000"/>
      <name val="Calibri"/>
      <family val="2"/>
      <scheme val="minor"/>
    </font>
    <font>
      <sz val="11"/>
      <name val="Calibri"/>
      <family val="2"/>
      <scheme val="minor"/>
    </font>
    <font>
      <b/>
      <sz val="11"/>
      <name val="Calibri"/>
      <family val="2"/>
      <scheme val="minor"/>
    </font>
    <font>
      <sz val="11"/>
      <color theme="1"/>
      <name val="Arial"/>
      <family val="2"/>
    </font>
    <font>
      <b/>
      <sz val="11"/>
      <color theme="1"/>
      <name val="Arial"/>
      <family val="2"/>
    </font>
    <font>
      <sz val="30"/>
      <name val="Arial"/>
      <family val="2"/>
    </font>
    <font>
      <b/>
      <sz val="30"/>
      <color indexed="8"/>
      <name val="Calibri"/>
      <family val="2"/>
    </font>
    <font>
      <b/>
      <sz val="30"/>
      <name val="Calibri"/>
      <family val="2"/>
    </font>
    <font>
      <b/>
      <sz val="30"/>
      <color theme="1"/>
      <name val="Calibri"/>
      <family val="2"/>
      <scheme val="minor"/>
    </font>
    <font>
      <b/>
      <sz val="30"/>
      <name val="Arial"/>
      <family val="2"/>
    </font>
    <font>
      <sz val="30"/>
      <name val="Calibri"/>
      <family val="2"/>
    </font>
    <font>
      <sz val="30"/>
      <color theme="1"/>
      <name val="Calibri"/>
      <family val="2"/>
      <scheme val="minor"/>
    </font>
    <font>
      <b/>
      <sz val="26"/>
      <name val="Calibri"/>
      <family val="2"/>
    </font>
    <font>
      <b/>
      <sz val="28"/>
      <name val="Calibri"/>
      <family val="2"/>
    </font>
    <font>
      <sz val="30"/>
      <name val="Times New Roman"/>
      <family val="1"/>
    </font>
    <font>
      <b/>
      <sz val="24"/>
      <name val="Arial"/>
      <family val="2"/>
    </font>
    <font>
      <b/>
      <sz val="16"/>
      <name val="Times New Roman"/>
      <family val="1"/>
    </font>
    <font>
      <b/>
      <sz val="20"/>
      <name val="Times New Roman"/>
      <family val="1"/>
    </font>
    <font>
      <b/>
      <sz val="20"/>
      <name val="Arial"/>
      <family val="2"/>
    </font>
    <font>
      <b/>
      <sz val="16"/>
      <name val="Arial"/>
      <family val="2"/>
    </font>
    <font>
      <b/>
      <sz val="24"/>
      <name val="Times New Roman"/>
      <family val="1"/>
    </font>
    <font>
      <sz val="10"/>
      <color indexed="8"/>
      <name val="MS Sans Serif"/>
      <family val="2"/>
    </font>
    <font>
      <b/>
      <sz val="18"/>
      <name val="Arial"/>
      <family val="2"/>
    </font>
    <font>
      <b/>
      <sz val="24"/>
      <color indexed="8"/>
      <name val="Times New Roman"/>
      <family val="1"/>
    </font>
    <font>
      <b/>
      <sz val="20"/>
      <color indexed="8"/>
      <name val="Arial"/>
      <family val="2"/>
    </font>
    <font>
      <b/>
      <sz val="24"/>
      <color indexed="8"/>
      <name val="Arial"/>
      <family val="2"/>
    </font>
    <font>
      <b/>
      <sz val="20"/>
      <color indexed="8"/>
      <name val="Times New Roman"/>
      <family val="1"/>
    </font>
    <font>
      <sz val="20"/>
      <name val="Arial"/>
      <family val="2"/>
    </font>
    <font>
      <sz val="20"/>
      <name val="Times New Roman"/>
      <family val="1"/>
    </font>
    <font>
      <sz val="20"/>
      <color indexed="8"/>
      <name val="Arial"/>
      <family val="2"/>
    </font>
    <font>
      <sz val="24"/>
      <name val="Arial"/>
      <family val="2"/>
    </font>
    <font>
      <b/>
      <sz val="20"/>
      <color theme="1"/>
      <name val="Arial"/>
      <family val="2"/>
    </font>
    <font>
      <b/>
      <sz val="16"/>
      <color theme="1"/>
      <name val="Arial"/>
      <family val="2"/>
    </font>
    <font>
      <b/>
      <sz val="12"/>
      <color theme="1"/>
      <name val="Cambria"/>
      <family val="2"/>
      <scheme val="major"/>
    </font>
    <font>
      <sz val="16"/>
      <color theme="1"/>
      <name val="Arial"/>
      <family val="2"/>
    </font>
    <font>
      <u/>
      <sz val="11"/>
      <color theme="10"/>
      <name val="Calibri"/>
      <family val="2"/>
      <scheme val="minor"/>
    </font>
    <font>
      <sz val="20"/>
      <color theme="1"/>
      <name val="Arial"/>
      <family val="2"/>
    </font>
    <font>
      <sz val="12"/>
      <color theme="1"/>
      <name val="Arial"/>
      <family val="2"/>
    </font>
    <font>
      <b/>
      <sz val="19"/>
      <color rgb="FF000000"/>
      <name val="Calibri"/>
      <family val="2"/>
      <scheme val="minor"/>
    </font>
    <font>
      <b/>
      <sz val="20"/>
      <color theme="1"/>
      <name val="Calibri"/>
      <family val="2"/>
      <scheme val="minor"/>
    </font>
    <font>
      <b/>
      <sz val="20"/>
      <color rgb="FF000000"/>
      <name val="Calibri"/>
      <family val="2"/>
      <scheme val="minor"/>
    </font>
    <font>
      <sz val="14"/>
      <color theme="1"/>
      <name val="Calibri"/>
      <family val="2"/>
      <scheme val="minor"/>
    </font>
    <font>
      <b/>
      <sz val="24"/>
      <color theme="1"/>
      <name val="Calibri"/>
      <family val="2"/>
      <scheme val="minor"/>
    </font>
    <font>
      <b/>
      <sz val="16"/>
      <color theme="0"/>
      <name val="Calibri"/>
      <family val="2"/>
      <scheme val="minor"/>
    </font>
    <font>
      <sz val="12"/>
      <color theme="1"/>
      <name val="Calibri"/>
      <family val="2"/>
      <scheme val="minor"/>
    </font>
    <font>
      <b/>
      <sz val="32"/>
      <name val="Arial"/>
      <family val="2"/>
    </font>
    <font>
      <b/>
      <sz val="28"/>
      <name val="Arial"/>
      <family val="2"/>
    </font>
    <font>
      <b/>
      <sz val="24"/>
      <color theme="1"/>
      <name val="Arial"/>
      <family val="2"/>
    </font>
    <font>
      <b/>
      <sz val="18"/>
      <color theme="1"/>
      <name val="Arial"/>
      <family val="2"/>
    </font>
    <font>
      <b/>
      <sz val="22"/>
      <name val="Arial"/>
      <family val="2"/>
    </font>
    <font>
      <b/>
      <sz val="22"/>
      <color theme="1"/>
      <name val="Arial"/>
      <family val="2"/>
    </font>
    <font>
      <b/>
      <sz val="20"/>
      <name val="Calibri"/>
      <family val="2"/>
      <scheme val="minor"/>
    </font>
    <font>
      <b/>
      <sz val="24"/>
      <name val="Calibri"/>
      <family val="2"/>
      <scheme val="minor"/>
    </font>
    <font>
      <b/>
      <sz val="14"/>
      <name val="Calibri"/>
      <family val="2"/>
      <scheme val="minor"/>
    </font>
    <font>
      <sz val="16"/>
      <name val="Calibri"/>
      <family val="2"/>
      <scheme val="minor"/>
    </font>
    <font>
      <b/>
      <sz val="16"/>
      <color indexed="8"/>
      <name val="Arial"/>
      <family val="2"/>
    </font>
    <font>
      <b/>
      <sz val="11"/>
      <color indexed="8"/>
      <name val="Arial Black"/>
      <family val="2"/>
    </font>
    <font>
      <b/>
      <sz val="14"/>
      <color indexed="8"/>
      <name val="Arial"/>
      <family val="2"/>
    </font>
    <font>
      <sz val="11"/>
      <color indexed="8"/>
      <name val="Arial"/>
      <family val="2"/>
    </font>
    <font>
      <sz val="13"/>
      <name val="Arial"/>
      <family val="2"/>
    </font>
    <font>
      <sz val="13"/>
      <color indexed="8"/>
      <name val="Arial"/>
      <family val="2"/>
    </font>
    <font>
      <b/>
      <sz val="11"/>
      <color indexed="8"/>
      <name val="Arial"/>
      <family val="2"/>
    </font>
    <font>
      <b/>
      <sz val="13"/>
      <name val="Arial"/>
      <family val="2"/>
    </font>
    <font>
      <b/>
      <sz val="13"/>
      <color indexed="8"/>
      <name val="Arial"/>
      <family val="2"/>
    </font>
    <font>
      <b/>
      <sz val="18"/>
      <color theme="1"/>
      <name val="Calibri"/>
      <family val="2"/>
      <scheme val="minor"/>
    </font>
    <font>
      <sz val="20"/>
      <color theme="1"/>
      <name val="Calibri"/>
      <family val="2"/>
      <scheme val="minor"/>
    </font>
    <font>
      <sz val="16"/>
      <name val="Arial"/>
      <family val="2"/>
    </font>
    <font>
      <sz val="22"/>
      <name val="Arial"/>
      <family val="2"/>
    </font>
    <font>
      <b/>
      <sz val="11"/>
      <name val="Times New Roman"/>
      <family val="1"/>
    </font>
    <font>
      <b/>
      <sz val="14"/>
      <color indexed="8"/>
      <name val="Times New Roman"/>
      <family val="1"/>
    </font>
    <font>
      <b/>
      <sz val="16"/>
      <color indexed="8"/>
      <name val="Times New Roman"/>
      <family val="1"/>
    </font>
    <font>
      <sz val="14"/>
      <color indexed="8"/>
      <name val="Arial"/>
      <family val="2"/>
    </font>
    <font>
      <b/>
      <sz val="18"/>
      <name val="Times New Roman"/>
      <family val="1"/>
    </font>
    <font>
      <sz val="18"/>
      <name val="Arial"/>
      <family val="2"/>
    </font>
    <font>
      <sz val="16"/>
      <color indexed="8"/>
      <name val="Arial"/>
      <family val="2"/>
    </font>
    <font>
      <sz val="10"/>
      <name val="Times New Roman"/>
      <family val="1"/>
    </font>
    <font>
      <b/>
      <sz val="10"/>
      <name val="Times New Roman"/>
      <family val="1"/>
    </font>
    <font>
      <b/>
      <sz val="12"/>
      <color theme="1"/>
      <name val="Arial"/>
      <family val="2"/>
    </font>
    <font>
      <b/>
      <sz val="9"/>
      <name val="Arial"/>
      <family val="2"/>
    </font>
    <font>
      <sz val="8"/>
      <color indexed="81"/>
      <name val="Tahoma"/>
      <family val="2"/>
    </font>
    <font>
      <sz val="12"/>
      <color rgb="FFFF0000"/>
      <name val="Arial"/>
      <family val="2"/>
    </font>
    <font>
      <b/>
      <sz val="12"/>
      <color rgb="FFFF0000"/>
      <name val="Arial"/>
      <family val="2"/>
    </font>
    <font>
      <sz val="11.5"/>
      <name val="Arial"/>
      <family val="2"/>
    </font>
    <font>
      <b/>
      <sz val="14"/>
      <color rgb="FFFF0000"/>
      <name val="Arial"/>
      <family val="2"/>
    </font>
    <font>
      <sz val="13.5"/>
      <name val="Arial"/>
      <family val="2"/>
    </font>
    <font>
      <b/>
      <sz val="13.5"/>
      <name val="Arial"/>
      <family val="2"/>
    </font>
    <font>
      <b/>
      <sz val="20"/>
      <color rgb="FFFF0000"/>
      <name val="Arial"/>
      <family val="2"/>
    </font>
    <font>
      <b/>
      <sz val="16"/>
      <color rgb="FFFF0000"/>
      <name val="Arial"/>
      <family val="2"/>
    </font>
    <font>
      <sz val="16"/>
      <color rgb="FFFF0000"/>
      <name val="Arial"/>
      <family val="2"/>
    </font>
    <font>
      <b/>
      <sz val="10"/>
      <color indexed="81"/>
      <name val="Tahoma"/>
      <family val="2"/>
    </font>
    <font>
      <sz val="10"/>
      <color indexed="81"/>
      <name val="Tahoma"/>
      <family val="2"/>
    </font>
    <font>
      <b/>
      <sz val="10"/>
      <color theme="1"/>
      <name val="Arial"/>
      <family val="2"/>
    </font>
    <font>
      <sz val="12"/>
      <color rgb="FF000000"/>
      <name val="Calibri"/>
      <family val="2"/>
      <scheme val="minor"/>
    </font>
    <font>
      <sz val="12"/>
      <color rgb="FF000000"/>
      <name val="Calibri"/>
      <family val="2"/>
    </font>
    <font>
      <i/>
      <sz val="11"/>
      <color theme="1"/>
      <name val="Calibri"/>
      <family val="2"/>
      <scheme val="minor"/>
    </font>
    <font>
      <b/>
      <sz val="13"/>
      <name val="Calibri"/>
      <family val="2"/>
      <scheme val="minor"/>
    </font>
    <font>
      <sz val="13"/>
      <name val="Calibri"/>
      <family val="2"/>
      <scheme val="minor"/>
    </font>
    <font>
      <sz val="10"/>
      <name val="Calibri"/>
      <family val="2"/>
      <scheme val="minor"/>
    </font>
    <font>
      <b/>
      <sz val="11.5"/>
      <color rgb="FF000000"/>
      <name val="Arial"/>
      <family val="2"/>
    </font>
    <font>
      <b/>
      <sz val="11.5"/>
      <color rgb="FF222222"/>
      <name val="Arial"/>
      <family val="2"/>
    </font>
    <font>
      <b/>
      <u/>
      <sz val="12"/>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9BC2E6"/>
        <bgColor indexed="64"/>
      </patternFill>
    </fill>
    <fill>
      <patternFill patternType="solid">
        <fgColor theme="4" tint="0.39997558519241921"/>
        <bgColor indexed="64"/>
      </patternFill>
    </fill>
    <fill>
      <patternFill patternType="solid">
        <fgColor theme="0"/>
        <bgColor theme="4" tint="0.79998168889431442"/>
      </patternFill>
    </fill>
    <fill>
      <patternFill patternType="solid">
        <fgColor theme="5" tint="0.79998168889431442"/>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indexed="26"/>
        <bgColor indexed="64"/>
      </patternFill>
    </fill>
    <fill>
      <patternFill patternType="solid">
        <fgColor theme="0"/>
        <bgColor theme="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33" fillId="0" borderId="0"/>
    <xf numFmtId="0" fontId="56" fillId="0" borderId="0"/>
    <xf numFmtId="0" fontId="70" fillId="0" borderId="0" applyNumberFormat="0" applyFill="0" applyBorder="0" applyAlignment="0" applyProtection="0"/>
    <xf numFmtId="0" fontId="1" fillId="0" borderId="0"/>
    <xf numFmtId="0" fontId="1" fillId="0" borderId="0"/>
  </cellStyleXfs>
  <cellXfs count="1257">
    <xf numFmtId="0" fontId="0" fillId="0" borderId="0" xfId="0"/>
    <xf numFmtId="0" fontId="4" fillId="0" borderId="0" xfId="0" applyNumberFormat="1" applyFont="1"/>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5" fillId="0" borderId="1" xfId="0" applyNumberFormat="1" applyFont="1" applyBorder="1" applyAlignment="1">
      <alignment horizontal="center"/>
    </xf>
    <xf numFmtId="0" fontId="5" fillId="0" borderId="11" xfId="0" applyNumberFormat="1" applyFont="1" applyBorder="1"/>
    <xf numFmtId="0" fontId="5" fillId="0" borderId="11" xfId="0" applyNumberFormat="1" applyFont="1" applyBorder="1" applyAlignment="1">
      <alignment horizontal="right"/>
    </xf>
    <xf numFmtId="2" fontId="5" fillId="0" borderId="11" xfId="0" applyNumberFormat="1" applyFont="1" applyBorder="1" applyAlignment="1">
      <alignment horizontal="right"/>
    </xf>
    <xf numFmtId="2" fontId="5" fillId="0" borderId="1" xfId="0" applyNumberFormat="1" applyFont="1" applyBorder="1"/>
    <xf numFmtId="0" fontId="5" fillId="0" borderId="1" xfId="0" applyNumberFormat="1" applyFont="1" applyBorder="1"/>
    <xf numFmtId="2" fontId="5" fillId="0" borderId="12" xfId="0" applyNumberFormat="1" applyFont="1" applyBorder="1"/>
    <xf numFmtId="2" fontId="5" fillId="0" borderId="11" xfId="0" applyNumberFormat="1" applyFont="1" applyBorder="1" applyAlignment="1">
      <alignment horizontal="center"/>
    </xf>
    <xf numFmtId="0" fontId="5" fillId="0" borderId="11" xfId="0" applyFont="1" applyBorder="1" applyAlignment="1">
      <alignment horizontal="center"/>
    </xf>
    <xf numFmtId="0" fontId="5" fillId="0" borderId="0" xfId="0" applyNumberFormat="1" applyFont="1"/>
    <xf numFmtId="0" fontId="4" fillId="0" borderId="1" xfId="0" applyNumberFormat="1" applyFont="1" applyBorder="1" applyAlignment="1">
      <alignment horizontal="center"/>
    </xf>
    <xf numFmtId="0" fontId="4" fillId="0" borderId="11" xfId="0" applyNumberFormat="1" applyFont="1" applyBorder="1" applyAlignment="1">
      <alignment horizontal="left"/>
    </xf>
    <xf numFmtId="0" fontId="4" fillId="0" borderId="11" xfId="0" applyNumberFormat="1" applyFont="1" applyBorder="1" applyAlignment="1">
      <alignment horizontal="right"/>
    </xf>
    <xf numFmtId="2" fontId="4" fillId="0" borderId="11" xfId="0" applyNumberFormat="1" applyFont="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right"/>
    </xf>
    <xf numFmtId="0" fontId="5" fillId="0" borderId="1" xfId="0" applyFont="1" applyBorder="1" applyAlignment="1">
      <alignment horizontal="right"/>
    </xf>
    <xf numFmtId="2" fontId="5" fillId="0" borderId="1" xfId="0" applyNumberFormat="1" applyFont="1" applyBorder="1" applyAlignment="1">
      <alignment horizontal="right"/>
    </xf>
    <xf numFmtId="0" fontId="6" fillId="0" borderId="1" xfId="0" applyNumberFormat="1" applyFont="1" applyBorder="1" applyAlignment="1" applyProtection="1">
      <alignment horizontal="center"/>
      <protection locked="0"/>
    </xf>
    <xf numFmtId="0" fontId="6" fillId="0" borderId="1" xfId="0" applyNumberFormat="1" applyFont="1" applyBorder="1" applyProtection="1">
      <protection locked="0"/>
    </xf>
    <xf numFmtId="0" fontId="6" fillId="0" borderId="1" xfId="0" applyNumberFormat="1" applyFont="1" applyBorder="1" applyAlignment="1" applyProtection="1">
      <alignment horizontal="right"/>
      <protection locked="0"/>
    </xf>
    <xf numFmtId="2" fontId="6" fillId="0" borderId="1" xfId="0" applyNumberFormat="1" applyFont="1" applyBorder="1" applyAlignment="1" applyProtection="1">
      <alignment horizontal="right"/>
      <protection locked="0"/>
    </xf>
    <xf numFmtId="0" fontId="4" fillId="2" borderId="1" xfId="0" applyFont="1" applyFill="1" applyBorder="1" applyAlignment="1">
      <alignment horizontal="right"/>
    </xf>
    <xf numFmtId="2" fontId="4" fillId="0" borderId="1" xfId="0" applyNumberFormat="1" applyFont="1" applyBorder="1"/>
    <xf numFmtId="0" fontId="7" fillId="0" borderId="1" xfId="0" applyNumberFormat="1" applyFont="1" applyBorder="1" applyAlignment="1" applyProtection="1">
      <alignment horizontal="center"/>
      <protection locked="0"/>
    </xf>
    <xf numFmtId="0" fontId="7" fillId="0" borderId="1" xfId="0" applyNumberFormat="1" applyFont="1" applyBorder="1" applyAlignment="1" applyProtection="1">
      <alignment horizontal="left"/>
      <protection locked="0"/>
    </xf>
    <xf numFmtId="0" fontId="7" fillId="0" borderId="1" xfId="0" applyNumberFormat="1" applyFont="1" applyBorder="1" applyAlignment="1" applyProtection="1">
      <alignment horizontal="right"/>
      <protection locked="0"/>
    </xf>
    <xf numFmtId="2" fontId="7" fillId="0" borderId="1" xfId="0" applyNumberFormat="1" applyFont="1" applyBorder="1" applyAlignment="1" applyProtection="1">
      <alignment horizontal="right"/>
      <protection locked="0"/>
    </xf>
    <xf numFmtId="0" fontId="8" fillId="0" borderId="1" xfId="0" applyNumberFormat="1" applyFont="1" applyBorder="1" applyAlignment="1" applyProtection="1">
      <alignment horizontal="center"/>
      <protection locked="0"/>
    </xf>
    <xf numFmtId="0" fontId="8" fillId="0" borderId="1" xfId="0" applyNumberFormat="1" applyFont="1" applyBorder="1" applyAlignment="1" applyProtection="1">
      <alignment horizontal="left"/>
      <protection locked="0"/>
    </xf>
    <xf numFmtId="0" fontId="8" fillId="0" borderId="1" xfId="0" applyNumberFormat="1" applyFont="1" applyBorder="1" applyAlignment="1" applyProtection="1">
      <alignment horizontal="right"/>
      <protection locked="0"/>
    </xf>
    <xf numFmtId="2" fontId="8" fillId="0" borderId="1" xfId="0" applyNumberFormat="1" applyFont="1" applyBorder="1" applyAlignment="1" applyProtection="1">
      <alignment horizontal="right"/>
      <protection locked="0"/>
    </xf>
    <xf numFmtId="0" fontId="6" fillId="0" borderId="1" xfId="0" applyNumberFormat="1" applyFont="1" applyBorder="1" applyAlignment="1">
      <alignment horizontal="left"/>
    </xf>
    <xf numFmtId="0" fontId="7" fillId="0" borderId="1" xfId="0" applyNumberFormat="1" applyFont="1" applyBorder="1" applyProtection="1">
      <protection locked="0"/>
    </xf>
    <xf numFmtId="0" fontId="9" fillId="0" borderId="1" xfId="0" applyNumberFormat="1" applyFont="1" applyBorder="1" applyAlignment="1" applyProtection="1">
      <alignment horizontal="center"/>
      <protection locked="0"/>
    </xf>
    <xf numFmtId="0" fontId="10" fillId="0" borderId="1" xfId="0" applyNumberFormat="1" applyFont="1" applyBorder="1" applyAlignment="1" applyProtection="1">
      <alignment horizontal="center"/>
      <protection locked="0"/>
    </xf>
    <xf numFmtId="0" fontId="10" fillId="0" borderId="1" xfId="0" applyNumberFormat="1" applyFont="1" applyBorder="1" applyProtection="1">
      <protection locked="0"/>
    </xf>
    <xf numFmtId="0" fontId="10" fillId="0" borderId="1" xfId="0" applyNumberFormat="1" applyFont="1" applyBorder="1" applyAlignment="1" applyProtection="1">
      <alignment horizontal="right"/>
      <protection locked="0"/>
    </xf>
    <xf numFmtId="2" fontId="10" fillId="0" borderId="1" xfId="0" applyNumberFormat="1" applyFont="1" applyBorder="1" applyAlignment="1" applyProtection="1">
      <alignment horizontal="right"/>
      <protection locked="0"/>
    </xf>
    <xf numFmtId="0" fontId="10" fillId="0" borderId="1" xfId="0" applyNumberFormat="1" applyFont="1" applyBorder="1" applyAlignment="1" applyProtection="1">
      <alignment horizontal="left" vertical="center" wrapText="1"/>
      <protection locked="0"/>
    </xf>
    <xf numFmtId="0" fontId="8" fillId="0" borderId="1" xfId="0" applyNumberFormat="1" applyFont="1" applyBorder="1" applyProtection="1">
      <protection locked="0"/>
    </xf>
    <xf numFmtId="0" fontId="11" fillId="0" borderId="1" xfId="0" applyNumberFormat="1" applyFont="1" applyBorder="1" applyProtection="1">
      <protection locked="0"/>
    </xf>
    <xf numFmtId="0" fontId="4" fillId="0" borderId="0" xfId="0" applyNumberFormat="1" applyFont="1" applyAlignment="1">
      <alignment horizontal="right"/>
    </xf>
    <xf numFmtId="2" fontId="4" fillId="0" borderId="0" xfId="0" applyNumberFormat="1" applyFont="1" applyAlignment="1">
      <alignment horizontal="right"/>
    </xf>
    <xf numFmtId="2" fontId="4" fillId="0" borderId="0" xfId="0" applyNumberFormat="1" applyFont="1"/>
    <xf numFmtId="0" fontId="4" fillId="0" borderId="0" xfId="0" applyFont="1"/>
    <xf numFmtId="1" fontId="5" fillId="0" borderId="1" xfId="0" applyNumberFormat="1" applyFont="1" applyBorder="1" applyAlignment="1">
      <alignment horizontal="center" vertical="center"/>
    </xf>
    <xf numFmtId="0" fontId="14" fillId="0" borderId="1" xfId="0" applyFont="1" applyBorder="1" applyAlignment="1">
      <alignment horizontal="left" vertical="center"/>
    </xf>
    <xf numFmtId="1" fontId="15" fillId="0" borderId="1" xfId="0" applyNumberFormat="1" applyFont="1" applyBorder="1" applyAlignment="1">
      <alignment vertical="center"/>
    </xf>
    <xf numFmtId="0" fontId="15" fillId="0" borderId="1" xfId="0" applyFont="1" applyBorder="1" applyAlignment="1">
      <alignment vertical="center"/>
    </xf>
    <xf numFmtId="1" fontId="15" fillId="0" borderId="1" xfId="0" applyNumberFormat="1" applyFont="1" applyBorder="1" applyAlignment="1">
      <alignment horizontal="right" vertical="center"/>
    </xf>
    <xf numFmtId="1" fontId="15" fillId="2" borderId="1" xfId="0" applyNumberFormat="1" applyFont="1" applyFill="1" applyBorder="1" applyAlignment="1">
      <alignment horizontal="right" vertical="center"/>
    </xf>
    <xf numFmtId="0" fontId="16" fillId="0" borderId="1" xfId="0" applyFont="1" applyBorder="1" applyAlignment="1" applyProtection="1">
      <alignment horizontal="center" vertical="center"/>
      <protection locked="0"/>
    </xf>
    <xf numFmtId="0" fontId="16" fillId="0" borderId="1" xfId="0" applyFont="1" applyBorder="1" applyAlignment="1" applyProtection="1">
      <alignment vertical="center"/>
      <protection locked="0"/>
    </xf>
    <xf numFmtId="1" fontId="3" fillId="0" borderId="1" xfId="0" applyNumberFormat="1" applyFont="1" applyBorder="1" applyAlignment="1">
      <alignment horizontal="right" vertical="center"/>
    </xf>
    <xf numFmtId="0" fontId="5" fillId="0" borderId="0" xfId="0" applyFont="1"/>
    <xf numFmtId="0" fontId="0" fillId="0" borderId="0" xfId="0" applyProtection="1">
      <protection locked="0"/>
    </xf>
    <xf numFmtId="1" fontId="4" fillId="0" borderId="0" xfId="0" applyNumberFormat="1" applyFont="1" applyAlignment="1">
      <alignment horizontal="right"/>
    </xf>
    <xf numFmtId="0" fontId="3" fillId="0" borderId="0" xfId="0" applyFont="1" applyProtection="1">
      <protection locked="0"/>
    </xf>
    <xf numFmtId="0" fontId="15" fillId="0" borderId="0" xfId="0" applyFont="1" applyProtection="1">
      <protection locked="0"/>
    </xf>
    <xf numFmtId="1" fontId="5" fillId="0" borderId="0" xfId="0" applyNumberFormat="1" applyFont="1" applyAlignment="1">
      <alignment horizontal="right"/>
    </xf>
    <xf numFmtId="1" fontId="5" fillId="2" borderId="0" xfId="0" applyNumberFormat="1" applyFont="1" applyFill="1" applyAlignment="1">
      <alignment horizontal="right"/>
    </xf>
    <xf numFmtId="1" fontId="4" fillId="0" borderId="0" xfId="0" applyNumberFormat="1" applyFont="1"/>
    <xf numFmtId="0" fontId="15" fillId="0" borderId="0" xfId="0" applyNumberFormat="1" applyFont="1" applyProtection="1">
      <protection locked="0"/>
    </xf>
    <xf numFmtId="0" fontId="18" fillId="0" borderId="0" xfId="0" applyNumberFormat="1" applyFont="1" applyProtection="1">
      <protection locked="0"/>
    </xf>
    <xf numFmtId="0" fontId="19" fillId="0" borderId="0" xfId="0" applyNumberFormat="1" applyFont="1" applyProtection="1">
      <protection locked="0"/>
    </xf>
    <xf numFmtId="0" fontId="5" fillId="0" borderId="1" xfId="0" applyNumberFormat="1" applyFont="1" applyBorder="1" applyAlignment="1" applyProtection="1">
      <alignment horizontal="center"/>
      <protection locked="0"/>
    </xf>
    <xf numFmtId="0" fontId="19" fillId="0" borderId="0" xfId="0" applyNumberFormat="1" applyFont="1" applyAlignment="1" applyProtection="1">
      <alignment horizontal="center"/>
      <protection locked="0"/>
    </xf>
    <xf numFmtId="0" fontId="5" fillId="0" borderId="1" xfId="0" applyNumberFormat="1" applyFont="1" applyBorder="1" applyProtection="1">
      <protection locked="0"/>
    </xf>
    <xf numFmtId="0" fontId="4" fillId="0" borderId="1" xfId="0" applyNumberFormat="1" applyFont="1" applyBorder="1" applyProtection="1">
      <protection locked="0"/>
    </xf>
    <xf numFmtId="0" fontId="4" fillId="0" borderId="1" xfId="0" applyNumberFormat="1" applyFont="1" applyBorder="1" applyAlignment="1" applyProtection="1">
      <alignment horizontal="center"/>
      <protection locked="0"/>
    </xf>
    <xf numFmtId="0" fontId="4" fillId="0" borderId="1" xfId="0" applyNumberFormat="1" applyFont="1" applyBorder="1"/>
    <xf numFmtId="0" fontId="4" fillId="0" borderId="1" xfId="0" applyNumberFormat="1" applyFont="1" applyBorder="1" applyAlignment="1" applyProtection="1">
      <alignment horizontal="right"/>
      <protection locked="0"/>
    </xf>
    <xf numFmtId="0" fontId="15" fillId="0" borderId="0" xfId="0" applyNumberFormat="1" applyFont="1" applyAlignment="1" applyProtection="1">
      <alignment horizontal="center"/>
      <protection locked="0"/>
    </xf>
    <xf numFmtId="0" fontId="5" fillId="0" borderId="1" xfId="0" applyFont="1" applyBorder="1" applyAlignment="1" applyProtection="1">
      <alignment horizontal="center"/>
      <protection locked="0"/>
    </xf>
    <xf numFmtId="0" fontId="3" fillId="0" borderId="1" xfId="0" applyNumberFormat="1" applyFont="1" applyBorder="1" applyAlignment="1" applyProtection="1">
      <alignment horizontal="center"/>
      <protection locked="0"/>
    </xf>
    <xf numFmtId="0" fontId="3" fillId="0" borderId="1" xfId="0" applyNumberFormat="1" applyFont="1" applyBorder="1" applyProtection="1">
      <protection locked="0"/>
    </xf>
    <xf numFmtId="0" fontId="15" fillId="0" borderId="1" xfId="0" applyFont="1" applyBorder="1" applyProtection="1">
      <protection locked="0"/>
    </xf>
    <xf numFmtId="0" fontId="15" fillId="3" borderId="1" xfId="0" applyFont="1" applyFill="1" applyBorder="1" applyProtection="1">
      <protection locked="0"/>
    </xf>
    <xf numFmtId="0" fontId="15" fillId="0" borderId="1" xfId="0" applyNumberFormat="1" applyFont="1" applyBorder="1" applyAlignment="1" applyProtection="1">
      <alignment horizontal="center"/>
      <protection locked="0"/>
    </xf>
    <xf numFmtId="0" fontId="15" fillId="0" borderId="1" xfId="0" applyNumberFormat="1" applyFont="1" applyBorder="1" applyProtection="1">
      <protection locked="0"/>
    </xf>
    <xf numFmtId="0" fontId="20" fillId="0" borderId="1" xfId="0" applyFont="1" applyBorder="1"/>
    <xf numFmtId="0" fontId="20" fillId="3" borderId="1" xfId="0" applyFont="1" applyFill="1" applyBorder="1"/>
    <xf numFmtId="0" fontId="20" fillId="0" borderId="1" xfId="0" applyFont="1" applyBorder="1" applyProtection="1">
      <protection locked="0"/>
    </xf>
    <xf numFmtId="0" fontId="17" fillId="0" borderId="1" xfId="0" applyFont="1" applyBorder="1"/>
    <xf numFmtId="0" fontId="17" fillId="3" borderId="1" xfId="0" applyFont="1" applyFill="1" applyBorder="1"/>
    <xf numFmtId="0" fontId="17" fillId="0" borderId="1" xfId="0" applyFont="1" applyBorder="1" applyProtection="1">
      <protection locked="0"/>
    </xf>
    <xf numFmtId="0" fontId="20" fillId="0" borderId="1" xfId="0" applyFont="1" applyBorder="1" applyAlignment="1" applyProtection="1">
      <alignment horizontal="right"/>
      <protection locked="0"/>
    </xf>
    <xf numFmtId="0" fontId="20" fillId="3" borderId="1" xfId="0" applyFont="1" applyFill="1" applyBorder="1" applyAlignment="1" applyProtection="1">
      <alignment horizontal="right"/>
      <protection locked="0"/>
    </xf>
    <xf numFmtId="0" fontId="20" fillId="0" borderId="1" xfId="0" applyNumberFormat="1" applyFont="1" applyBorder="1" applyProtection="1">
      <protection locked="0"/>
    </xf>
    <xf numFmtId="0" fontId="20" fillId="3" borderId="1" xfId="0" applyFont="1" applyFill="1" applyBorder="1" applyProtection="1">
      <protection locked="0"/>
    </xf>
    <xf numFmtId="0" fontId="17" fillId="0" borderId="1" xfId="0" applyNumberFormat="1" applyFont="1" applyBorder="1"/>
    <xf numFmtId="0" fontId="17" fillId="3" borderId="1" xfId="0" applyNumberFormat="1" applyFont="1" applyFill="1" applyBorder="1"/>
    <xf numFmtId="0" fontId="17" fillId="3" borderId="1" xfId="0" applyFont="1" applyFill="1" applyBorder="1" applyProtection="1">
      <protection locked="0"/>
    </xf>
    <xf numFmtId="0" fontId="17" fillId="0" borderId="1" xfId="0" applyNumberFormat="1" applyFont="1" applyBorder="1" applyProtection="1">
      <protection locked="0"/>
    </xf>
    <xf numFmtId="0" fontId="21" fillId="0" borderId="1" xfId="0" applyNumberFormat="1" applyFont="1" applyBorder="1" applyAlignment="1" applyProtection="1">
      <alignment horizontal="center"/>
      <protection locked="0"/>
    </xf>
    <xf numFmtId="0" fontId="3" fillId="0" borderId="1" xfId="0" applyFont="1" applyBorder="1" applyProtection="1">
      <protection locked="0"/>
    </xf>
    <xf numFmtId="0" fontId="21" fillId="0" borderId="0" xfId="0" applyNumberFormat="1" applyFont="1" applyProtection="1">
      <protection locked="0"/>
    </xf>
    <xf numFmtId="0" fontId="2"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23" xfId="0" applyFont="1" applyBorder="1" applyAlignment="1">
      <alignment horizontal="center" wrapText="1"/>
    </xf>
    <xf numFmtId="0" fontId="2" fillId="0" borderId="23" xfId="0" applyFont="1" applyBorder="1" applyAlignment="1">
      <alignment horizontal="left" wrapText="1"/>
    </xf>
    <xf numFmtId="0" fontId="0" fillId="0" borderId="23" xfId="0" applyBorder="1" applyAlignment="1">
      <alignment horizontal="right" wrapText="1"/>
    </xf>
    <xf numFmtId="0" fontId="2" fillId="0" borderId="23" xfId="0" applyFont="1" applyBorder="1" applyAlignment="1">
      <alignment horizontal="right" wrapText="1"/>
    </xf>
    <xf numFmtId="0" fontId="0" fillId="0" borderId="23" xfId="0" applyBorder="1" applyAlignment="1">
      <alignment horizontal="left" wrapText="1"/>
    </xf>
    <xf numFmtId="0" fontId="0" fillId="0" borderId="28" xfId="0" applyBorder="1"/>
    <xf numFmtId="0" fontId="26" fillId="0" borderId="23" xfId="0" applyFont="1" applyBorder="1" applyAlignment="1">
      <alignment horizontal="center" vertical="center" wrapText="1"/>
    </xf>
    <xf numFmtId="0" fontId="27" fillId="0" borderId="23" xfId="0" applyFont="1" applyBorder="1" applyAlignment="1">
      <alignment horizontal="right" wrapText="1"/>
    </xf>
    <xf numFmtId="0" fontId="26" fillId="0" borderId="23" xfId="0" applyFont="1" applyBorder="1" applyAlignment="1">
      <alignment horizontal="left" wrapText="1"/>
    </xf>
    <xf numFmtId="0" fontId="2" fillId="0" borderId="0" xfId="0" applyFont="1"/>
    <xf numFmtId="0" fontId="2" fillId="0" borderId="1" xfId="0" applyFont="1" applyBorder="1"/>
    <xf numFmtId="0" fontId="0" fillId="0" borderId="1" xfId="0" applyBorder="1"/>
    <xf numFmtId="0" fontId="2" fillId="0" borderId="2" xfId="0" applyFont="1" applyBorder="1"/>
    <xf numFmtId="0" fontId="0" fillId="0" borderId="23" xfId="0" applyBorder="1" applyAlignment="1">
      <alignment wrapText="1"/>
    </xf>
    <xf numFmtId="0" fontId="2" fillId="0" borderId="23" xfId="0" applyFont="1" applyBorder="1" applyAlignment="1">
      <alignment wrapText="1"/>
    </xf>
    <xf numFmtId="0" fontId="2" fillId="0" borderId="0" xfId="0" applyFont="1" applyAlignment="1">
      <alignment vertical="center"/>
    </xf>
    <xf numFmtId="0" fontId="22" fillId="0" borderId="0" xfId="0" applyFont="1" applyAlignment="1">
      <alignment vertical="center"/>
    </xf>
    <xf numFmtId="14" fontId="22" fillId="0" borderId="0" xfId="0" applyNumberFormat="1" applyFont="1" applyAlignment="1">
      <alignment vertical="center"/>
    </xf>
    <xf numFmtId="0" fontId="22" fillId="0" borderId="0" xfId="0" applyFont="1" applyAlignment="1">
      <alignment horizontal="center" vertical="center"/>
    </xf>
    <xf numFmtId="14" fontId="22" fillId="0" borderId="0" xfId="0" applyNumberFormat="1" applyFont="1" applyAlignment="1">
      <alignment horizontal="center" vertical="center"/>
    </xf>
    <xf numFmtId="0" fontId="29" fillId="0" borderId="0" xfId="0" applyFont="1" applyAlignment="1"/>
    <xf numFmtId="0" fontId="0" fillId="0" borderId="0" xfId="0" applyAlignment="1"/>
    <xf numFmtId="0" fontId="30" fillId="0" borderId="0" xfId="0" applyFont="1" applyAlignment="1">
      <alignment horizontal="center"/>
    </xf>
    <xf numFmtId="0" fontId="24" fillId="0" borderId="0" xfId="0" applyFont="1" applyAlignment="1">
      <alignment horizontal="center"/>
    </xf>
    <xf numFmtId="0" fontId="0" fillId="0" borderId="0" xfId="0" applyAlignment="1">
      <alignment horizontal="center"/>
    </xf>
    <xf numFmtId="0" fontId="31" fillId="0" borderId="0" xfId="0" applyFont="1"/>
    <xf numFmtId="0" fontId="31" fillId="0" borderId="0" xfId="0" applyFont="1" applyAlignment="1">
      <alignment horizontal="center"/>
    </xf>
    <xf numFmtId="0" fontId="3" fillId="0" borderId="0" xfId="0" applyFont="1"/>
    <xf numFmtId="0" fontId="17" fillId="0" borderId="0" xfId="0" applyFont="1"/>
    <xf numFmtId="0" fontId="3" fillId="0" borderId="1" xfId="0" applyFont="1" applyBorder="1" applyAlignment="1">
      <alignment wrapText="1"/>
    </xf>
    <xf numFmtId="0" fontId="3" fillId="0" borderId="1" xfId="0" applyFont="1" applyBorder="1"/>
    <xf numFmtId="0" fontId="3" fillId="0" borderId="1" xfId="0" applyFont="1" applyBorder="1" applyAlignment="1"/>
    <xf numFmtId="0" fontId="3" fillId="0" borderId="11" xfId="0" applyFont="1" applyBorder="1" applyAlignment="1"/>
    <xf numFmtId="0" fontId="4" fillId="0" borderId="1" xfId="0" applyFont="1" applyBorder="1"/>
    <xf numFmtId="0" fontId="4" fillId="0" borderId="2" xfId="0" applyFont="1" applyBorder="1"/>
    <xf numFmtId="164" fontId="4" fillId="0" borderId="1" xfId="0" applyNumberFormat="1" applyFont="1" applyBorder="1" applyAlignment="1">
      <alignment horizontal="right"/>
    </xf>
    <xf numFmtId="0" fontId="15" fillId="0" borderId="1" xfId="0" applyFont="1" applyBorder="1"/>
    <xf numFmtId="2" fontId="15" fillId="0" borderId="1" xfId="0" applyNumberFormat="1" applyFont="1" applyBorder="1" applyAlignment="1">
      <alignment horizontal="right"/>
    </xf>
    <xf numFmtId="164" fontId="15" fillId="0" borderId="1" xfId="0" applyNumberFormat="1" applyFont="1" applyBorder="1" applyAlignment="1">
      <alignment horizontal="right"/>
    </xf>
    <xf numFmtId="0" fontId="4" fillId="3" borderId="1" xfId="0" applyFont="1" applyFill="1" applyBorder="1" applyAlignment="1">
      <alignment horizontal="right" vertical="center"/>
    </xf>
    <xf numFmtId="165" fontId="4" fillId="3" borderId="1" xfId="0" applyNumberFormat="1" applyFont="1" applyFill="1" applyBorder="1" applyAlignment="1">
      <alignment horizontal="right" vertical="center"/>
    </xf>
    <xf numFmtId="2" fontId="4" fillId="3" borderId="1" xfId="0" applyNumberFormat="1" applyFont="1" applyFill="1" applyBorder="1" applyAlignment="1">
      <alignment horizontal="right" vertical="center"/>
    </xf>
    <xf numFmtId="1" fontId="4" fillId="0" borderId="2" xfId="0" applyNumberFormat="1" applyFont="1" applyBorder="1"/>
    <xf numFmtId="2" fontId="15" fillId="0" borderId="2" xfId="0" applyNumberFormat="1" applyFont="1" applyBorder="1" applyAlignment="1">
      <alignment horizontal="right"/>
    </xf>
    <xf numFmtId="0" fontId="15" fillId="0" borderId="11" xfId="0" applyFont="1" applyBorder="1"/>
    <xf numFmtId="0" fontId="4" fillId="4" borderId="1" xfId="0" applyFont="1" applyFill="1" applyBorder="1" applyAlignment="1">
      <alignment horizontal="right" vertical="center"/>
    </xf>
    <xf numFmtId="2" fontId="15" fillId="0" borderId="12" xfId="0" applyNumberFormat="1" applyFont="1" applyBorder="1" applyAlignment="1">
      <alignment horizontal="right"/>
    </xf>
    <xf numFmtId="0" fontId="15" fillId="4" borderId="1" xfId="0" applyFont="1" applyFill="1" applyBorder="1" applyAlignment="1">
      <alignment horizontal="right" vertical="center"/>
    </xf>
    <xf numFmtId="164" fontId="15" fillId="0" borderId="12" xfId="0" applyNumberFormat="1" applyFont="1" applyBorder="1" applyAlignment="1">
      <alignment horizontal="right"/>
    </xf>
    <xf numFmtId="2" fontId="15" fillId="0" borderId="8" xfId="0" applyNumberFormat="1" applyFont="1" applyBorder="1" applyAlignment="1">
      <alignment horizontal="right"/>
    </xf>
    <xf numFmtId="0" fontId="4" fillId="0" borderId="8" xfId="0" applyFont="1" applyBorder="1"/>
    <xf numFmtId="0" fontId="5" fillId="0" borderId="1" xfId="0" applyFont="1" applyBorder="1"/>
    <xf numFmtId="0" fontId="5" fillId="0" borderId="11" xfId="0" applyFont="1" applyBorder="1"/>
    <xf numFmtId="164" fontId="5" fillId="0" borderId="1" xfId="0" applyNumberFormat="1" applyFont="1" applyBorder="1" applyAlignment="1">
      <alignment horizontal="right"/>
    </xf>
    <xf numFmtId="2" fontId="5" fillId="0" borderId="8" xfId="0" applyNumberFormat="1" applyFont="1" applyBorder="1" applyAlignment="1">
      <alignment horizontal="right"/>
    </xf>
    <xf numFmtId="2" fontId="4" fillId="0" borderId="12" xfId="0" applyNumberFormat="1" applyFont="1" applyBorder="1" applyAlignment="1">
      <alignment horizontal="right"/>
    </xf>
    <xf numFmtId="0" fontId="15" fillId="0" borderId="2" xfId="0" applyFont="1" applyFill="1" applyBorder="1"/>
    <xf numFmtId="165" fontId="15" fillId="0" borderId="0" xfId="0" applyNumberFormat="1" applyFont="1"/>
    <xf numFmtId="164" fontId="15" fillId="0" borderId="5" xfId="0" applyNumberFormat="1" applyFont="1" applyFill="1" applyBorder="1"/>
    <xf numFmtId="0" fontId="15" fillId="0" borderId="5" xfId="0" applyNumberFormat="1" applyFont="1" applyBorder="1"/>
    <xf numFmtId="164" fontId="15" fillId="0" borderId="5" xfId="0" applyNumberFormat="1" applyFont="1" applyBorder="1"/>
    <xf numFmtId="164" fontId="15" fillId="0" borderId="4" xfId="0" applyNumberFormat="1" applyFont="1" applyBorder="1" applyAlignment="1">
      <alignment horizontal="right"/>
    </xf>
    <xf numFmtId="0" fontId="15" fillId="0" borderId="1" xfId="0" applyFont="1" applyFill="1" applyBorder="1"/>
    <xf numFmtId="0" fontId="4" fillId="4" borderId="1" xfId="0" applyFont="1" applyFill="1" applyBorder="1" applyAlignment="1">
      <alignment horizontal="right" wrapText="1"/>
    </xf>
    <xf numFmtId="0" fontId="15" fillId="0" borderId="1" xfId="0" applyNumberFormat="1" applyFont="1" applyBorder="1"/>
    <xf numFmtId="164" fontId="15" fillId="0" borderId="1" xfId="0" applyNumberFormat="1" applyFont="1" applyBorder="1"/>
    <xf numFmtId="0" fontId="15" fillId="4" borderId="1" xfId="0" applyFont="1" applyFill="1" applyBorder="1" applyAlignment="1">
      <alignment horizontal="right"/>
    </xf>
    <xf numFmtId="0" fontId="4" fillId="0" borderId="1" xfId="0" applyFont="1" applyFill="1" applyBorder="1"/>
    <xf numFmtId="0" fontId="15" fillId="4" borderId="1" xfId="0" applyNumberFormat="1" applyFont="1" applyFill="1" applyBorder="1" applyAlignment="1">
      <alignment horizontal="right"/>
    </xf>
    <xf numFmtId="164" fontId="15" fillId="4" borderId="1" xfId="0" applyNumberFormat="1" applyFont="1" applyFill="1" applyBorder="1" applyAlignment="1">
      <alignment horizontal="right"/>
    </xf>
    <xf numFmtId="0" fontId="15" fillId="0" borderId="8" xfId="0" applyFont="1" applyBorder="1"/>
    <xf numFmtId="0" fontId="15" fillId="0" borderId="9" xfId="0" applyFont="1" applyBorder="1"/>
    <xf numFmtId="0" fontId="4" fillId="0" borderId="30" xfId="1" applyFont="1" applyBorder="1" applyAlignment="1">
      <alignment horizontal="right"/>
    </xf>
    <xf numFmtId="0" fontId="15" fillId="0" borderId="30" xfId="1" applyFont="1" applyBorder="1" applyAlignment="1">
      <alignment horizontal="right"/>
    </xf>
    <xf numFmtId="0" fontId="4" fillId="0" borderId="30" xfId="1" applyFont="1" applyBorder="1"/>
    <xf numFmtId="2" fontId="4" fillId="0" borderId="30" xfId="1" applyNumberFormat="1" applyFont="1" applyBorder="1"/>
    <xf numFmtId="1" fontId="4" fillId="0" borderId="1" xfId="0" applyNumberFormat="1" applyFont="1" applyBorder="1"/>
    <xf numFmtId="0" fontId="15" fillId="0" borderId="0" xfId="1" applyFont="1" applyBorder="1" applyAlignment="1">
      <alignment horizontal="right"/>
    </xf>
    <xf numFmtId="164" fontId="15" fillId="0" borderId="2" xfId="0" applyNumberFormat="1" applyFont="1" applyBorder="1" applyAlignment="1">
      <alignment horizontal="right"/>
    </xf>
    <xf numFmtId="0" fontId="15" fillId="0" borderId="1" xfId="1" applyFont="1" applyBorder="1" applyAlignment="1">
      <alignment horizontal="right"/>
    </xf>
    <xf numFmtId="2" fontId="15" fillId="0" borderId="1" xfId="1" applyNumberFormat="1" applyFont="1" applyBorder="1" applyAlignment="1">
      <alignment horizontal="right"/>
    </xf>
    <xf numFmtId="0" fontId="4" fillId="0" borderId="31" xfId="0" applyFont="1" applyBorder="1" applyAlignment="1">
      <alignment horizontal="right" vertical="center"/>
    </xf>
    <xf numFmtId="0" fontId="4" fillId="0" borderId="1" xfId="0" applyFont="1" applyBorder="1" applyAlignment="1">
      <alignment horizontal="right" vertical="center"/>
    </xf>
    <xf numFmtId="0" fontId="4" fillId="0" borderId="32" xfId="0"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right" vertical="center"/>
    </xf>
    <xf numFmtId="165" fontId="5" fillId="0" borderId="1" xfId="0" applyNumberFormat="1" applyFont="1" applyBorder="1"/>
    <xf numFmtId="164" fontId="5" fillId="0" borderId="1" xfId="0" applyNumberFormat="1" applyFont="1" applyBorder="1"/>
    <xf numFmtId="0" fontId="3" fillId="0" borderId="1" xfId="0" applyFont="1" applyBorder="1" applyAlignment="1">
      <alignment horizontal="center" wrapText="1"/>
    </xf>
    <xf numFmtId="165" fontId="3" fillId="0" borderId="1" xfId="0" applyNumberFormat="1" applyFont="1" applyBorder="1"/>
    <xf numFmtId="0" fontId="0" fillId="0" borderId="0" xfId="0" applyAlignment="1">
      <alignment wrapText="1"/>
    </xf>
    <xf numFmtId="0" fontId="2" fillId="0" borderId="1" xfId="0" applyFont="1" applyBorder="1" applyAlignment="1">
      <alignment textRotation="90"/>
    </xf>
    <xf numFmtId="0" fontId="2" fillId="0" borderId="11" xfId="0" applyFont="1" applyBorder="1" applyAlignment="1">
      <alignment textRotation="90"/>
    </xf>
    <xf numFmtId="0" fontId="0" fillId="0" borderId="1" xfId="0" applyBorder="1" applyAlignment="1">
      <alignment wrapText="1"/>
    </xf>
    <xf numFmtId="0" fontId="0" fillId="0" borderId="11" xfId="0" applyBorder="1"/>
    <xf numFmtId="0" fontId="2" fillId="0" borderId="1" xfId="0" applyFont="1" applyBorder="1" applyAlignment="1">
      <alignment wrapText="1"/>
    </xf>
    <xf numFmtId="0" fontId="2" fillId="0" borderId="11" xfId="0" applyFont="1" applyBorder="1"/>
    <xf numFmtId="0" fontId="2" fillId="0" borderId="1" xfId="0" applyFont="1" applyBorder="1" applyAlignment="1">
      <alignment horizontal="center"/>
    </xf>
    <xf numFmtId="0" fontId="0" fillId="0" borderId="1" xfId="0" applyBorder="1" applyAlignment="1"/>
    <xf numFmtId="0" fontId="0" fillId="0" borderId="11" xfId="0" applyBorder="1" applyAlignment="1"/>
    <xf numFmtId="0" fontId="34" fillId="5" borderId="1" xfId="0" applyFont="1" applyFill="1" applyBorder="1" applyAlignment="1">
      <alignment horizontal="center" vertical="center"/>
    </xf>
    <xf numFmtId="0" fontId="34" fillId="5" borderId="1" xfId="0" applyFont="1" applyFill="1" applyBorder="1" applyAlignment="1">
      <alignment horizontal="center" vertical="center" wrapText="1"/>
    </xf>
    <xf numFmtId="164" fontId="0" fillId="6" borderId="1" xfId="0" applyNumberFormat="1" applyFill="1" applyBorder="1" applyAlignment="1">
      <alignment horizontal="center" wrapText="1"/>
    </xf>
    <xf numFmtId="0" fontId="34" fillId="0" borderId="1" xfId="0" applyFont="1" applyBorder="1" applyAlignment="1">
      <alignment horizontal="center" vertical="center"/>
    </xf>
    <xf numFmtId="0" fontId="34" fillId="0" borderId="1" xfId="0" applyFont="1" applyBorder="1" applyAlignment="1">
      <alignment horizontal="left" vertical="center"/>
    </xf>
    <xf numFmtId="164" fontId="0" fillId="0" borderId="1" xfId="0" applyNumberFormat="1" applyBorder="1"/>
    <xf numFmtId="0" fontId="35" fillId="0" borderId="1" xfId="0" applyFont="1" applyBorder="1" applyAlignment="1">
      <alignment horizontal="center" vertical="center"/>
    </xf>
    <xf numFmtId="0" fontId="35" fillId="0" borderId="1" xfId="0" applyFont="1" applyBorder="1" applyAlignment="1">
      <alignment horizontal="left" vertical="center"/>
    </xf>
    <xf numFmtId="164" fontId="2" fillId="0" borderId="1" xfId="0" applyNumberFormat="1" applyFont="1" applyBorder="1"/>
    <xf numFmtId="0" fontId="2" fillId="0" borderId="0" xfId="0" applyFont="1" applyBorder="1"/>
    <xf numFmtId="0" fontId="22" fillId="0" borderId="0" xfId="0" applyFont="1" applyBorder="1" applyAlignment="1"/>
    <xf numFmtId="0" fontId="22" fillId="0" borderId="0" xfId="0" applyFont="1" applyBorder="1" applyAlignment="1">
      <alignment horizontal="center" wrapText="1"/>
    </xf>
    <xf numFmtId="0" fontId="22" fillId="0" borderId="0" xfId="0" applyFont="1" applyAlignment="1"/>
    <xf numFmtId="1" fontId="22" fillId="0" borderId="0" xfId="0" applyNumberFormat="1" applyFont="1" applyAlignment="1"/>
    <xf numFmtId="0" fontId="2" fillId="0" borderId="0" xfId="0" applyFont="1" applyBorder="1" applyAlignment="1">
      <alignment horizontal="center" vertical="center"/>
    </xf>
    <xf numFmtId="0" fontId="2" fillId="0" borderId="0" xfId="0" applyFont="1" applyBorder="1" applyAlignment="1">
      <alignment vertical="center"/>
    </xf>
    <xf numFmtId="0" fontId="24" fillId="0" borderId="0" xfId="0" applyFont="1" applyBorder="1" applyAlignment="1">
      <alignment vertical="center"/>
    </xf>
    <xf numFmtId="0" fontId="22" fillId="0" borderId="0" xfId="0" applyFont="1" applyBorder="1" applyAlignment="1">
      <alignment horizontal="center" vertical="center"/>
    </xf>
    <xf numFmtId="1" fontId="22" fillId="0" borderId="0" xfId="0" applyNumberFormat="1" applyFont="1" applyBorder="1" applyAlignment="1">
      <alignment horizontal="center" vertical="center"/>
    </xf>
    <xf numFmtId="0" fontId="2" fillId="0" borderId="14"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center" vertical="center" wrapText="1"/>
    </xf>
    <xf numFmtId="0" fontId="2" fillId="0" borderId="35" xfId="0" applyFont="1" applyBorder="1" applyAlignment="1">
      <alignment vertical="center" wrapText="1"/>
    </xf>
    <xf numFmtId="1" fontId="2" fillId="0" borderId="0" xfId="0" applyNumberFormat="1" applyFont="1" applyBorder="1" applyAlignment="1">
      <alignment horizontal="center" vertical="center"/>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0" fontId="2" fillId="0" borderId="0" xfId="0" applyFont="1" applyAlignment="1">
      <alignment horizontal="center" vertical="center"/>
    </xf>
    <xf numFmtId="0" fontId="2" fillId="0" borderId="31" xfId="0" applyFont="1" applyBorder="1" applyAlignment="1">
      <alignment horizontal="center"/>
    </xf>
    <xf numFmtId="2" fontId="2" fillId="0" borderId="1" xfId="0" applyNumberFormat="1" applyFont="1" applyBorder="1"/>
    <xf numFmtId="2" fontId="2" fillId="0" borderId="32" xfId="0" applyNumberFormat="1" applyFont="1" applyBorder="1"/>
    <xf numFmtId="0" fontId="2" fillId="0" borderId="31" xfId="0" applyFont="1" applyBorder="1"/>
    <xf numFmtId="0" fontId="2" fillId="0" borderId="1" xfId="0" applyNumberFormat="1" applyFont="1" applyBorder="1"/>
    <xf numFmtId="2" fontId="2" fillId="0" borderId="11" xfId="0" applyNumberFormat="1" applyFont="1" applyBorder="1"/>
    <xf numFmtId="1" fontId="2" fillId="0" borderId="1" xfId="0" applyNumberFormat="1" applyFont="1" applyBorder="1"/>
    <xf numFmtId="2" fontId="2" fillId="0" borderId="0" xfId="0" applyNumberFormat="1" applyFont="1" applyBorder="1"/>
    <xf numFmtId="1" fontId="2" fillId="0" borderId="0" xfId="0" applyNumberFormat="1" applyFont="1" applyBorder="1"/>
    <xf numFmtId="2" fontId="2" fillId="0" borderId="0" xfId="0" applyNumberFormat="1" applyFont="1"/>
    <xf numFmtId="2" fontId="2" fillId="0" borderId="31" xfId="0" applyNumberFormat="1" applyFont="1" applyBorder="1"/>
    <xf numFmtId="0" fontId="2" fillId="0" borderId="39" xfId="0" applyFont="1" applyBorder="1"/>
    <xf numFmtId="2" fontId="2" fillId="0" borderId="2" xfId="0" applyNumberFormat="1" applyFont="1" applyBorder="1"/>
    <xf numFmtId="0" fontId="2" fillId="0" borderId="40" xfId="0" applyFont="1" applyBorder="1"/>
    <xf numFmtId="0" fontId="2" fillId="0" borderId="41" xfId="0" applyFont="1" applyFill="1" applyBorder="1"/>
    <xf numFmtId="1" fontId="2" fillId="0" borderId="41" xfId="0" applyNumberFormat="1" applyFont="1" applyFill="1" applyBorder="1"/>
    <xf numFmtId="2" fontId="2" fillId="0" borderId="41" xfId="0" applyNumberFormat="1" applyFont="1" applyFill="1" applyBorder="1"/>
    <xf numFmtId="1" fontId="2" fillId="0" borderId="41" xfId="0" applyNumberFormat="1" applyFont="1" applyBorder="1"/>
    <xf numFmtId="2" fontId="2" fillId="0" borderId="41" xfId="0" applyNumberFormat="1" applyFont="1" applyBorder="1"/>
    <xf numFmtId="2" fontId="2" fillId="0" borderId="42" xfId="0" applyNumberFormat="1" applyFont="1" applyBorder="1"/>
    <xf numFmtId="1" fontId="2" fillId="0" borderId="40" xfId="0" applyNumberFormat="1" applyFont="1" applyBorder="1"/>
    <xf numFmtId="2" fontId="2" fillId="0" borderId="40" xfId="0" applyNumberFormat="1" applyFont="1" applyBorder="1"/>
    <xf numFmtId="0" fontId="2" fillId="0" borderId="43" xfId="0" applyFont="1" applyBorder="1"/>
    <xf numFmtId="2" fontId="2" fillId="0" borderId="43" xfId="0" applyNumberFormat="1" applyFont="1" applyBorder="1"/>
    <xf numFmtId="1" fontId="2" fillId="0" borderId="0" xfId="0" applyNumberFormat="1" applyFont="1"/>
    <xf numFmtId="0" fontId="36" fillId="3" borderId="0" xfId="0" applyFont="1" applyFill="1"/>
    <xf numFmtId="0" fontId="36" fillId="3" borderId="0" xfId="0" applyFont="1" applyFill="1" applyAlignment="1">
      <alignment horizontal="center"/>
    </xf>
    <xf numFmtId="0" fontId="37" fillId="3" borderId="34" xfId="0" applyFont="1" applyFill="1" applyBorder="1" applyAlignment="1">
      <alignment horizontal="center"/>
    </xf>
    <xf numFmtId="0" fontId="37" fillId="7" borderId="35" xfId="0" applyFont="1" applyFill="1" applyBorder="1" applyAlignment="1">
      <alignment horizontal="center" wrapText="1"/>
    </xf>
    <xf numFmtId="0" fontId="37" fillId="7" borderId="36" xfId="0" applyFont="1" applyFill="1" applyBorder="1" applyAlignment="1">
      <alignment horizontal="center" wrapText="1"/>
    </xf>
    <xf numFmtId="0" fontId="37" fillId="3" borderId="0" xfId="0" applyFont="1" applyFill="1"/>
    <xf numFmtId="0" fontId="0" fillId="3" borderId="31" xfId="0" applyFont="1" applyFill="1" applyBorder="1" applyAlignment="1">
      <alignment horizontal="center"/>
    </xf>
    <xf numFmtId="0" fontId="0" fillId="3" borderId="1" xfId="0" applyFont="1" applyFill="1" applyBorder="1" applyAlignment="1">
      <alignment horizontal="left"/>
    </xf>
    <xf numFmtId="0" fontId="0" fillId="3" borderId="1" xfId="0" applyNumberFormat="1" applyFont="1" applyFill="1" applyBorder="1"/>
    <xf numFmtId="0" fontId="0" fillId="3" borderId="32" xfId="0" applyNumberFormat="1" applyFont="1" applyFill="1" applyBorder="1"/>
    <xf numFmtId="0" fontId="0" fillId="3" borderId="0" xfId="0" applyFont="1" applyFill="1"/>
    <xf numFmtId="0" fontId="37" fillId="3" borderId="40" xfId="0" applyFont="1" applyFill="1" applyBorder="1" applyAlignment="1">
      <alignment horizontal="center"/>
    </xf>
    <xf numFmtId="0" fontId="37" fillId="3" borderId="41" xfId="0" applyFont="1" applyFill="1" applyBorder="1"/>
    <xf numFmtId="0" fontId="37" fillId="3" borderId="42" xfId="0" applyFont="1" applyFill="1" applyBorder="1"/>
    <xf numFmtId="0" fontId="37" fillId="3" borderId="0" xfId="0" applyNumberFormat="1" applyFont="1" applyFill="1" applyBorder="1"/>
    <xf numFmtId="0" fontId="2" fillId="0" borderId="0" xfId="0" applyFont="1" applyAlignment="1">
      <alignment horizontal="center"/>
    </xf>
    <xf numFmtId="0" fontId="2" fillId="0" borderId="32" xfId="0" applyFont="1" applyBorder="1"/>
    <xf numFmtId="0" fontId="0" fillId="0" borderId="32" xfId="0" applyBorder="1"/>
    <xf numFmtId="0" fontId="2" fillId="0" borderId="40" xfId="0" applyFont="1" applyBorder="1" applyAlignment="1">
      <alignment horizontal="center"/>
    </xf>
    <xf numFmtId="0" fontId="2" fillId="0" borderId="41" xfId="0" applyFont="1" applyBorder="1"/>
    <xf numFmtId="0" fontId="2" fillId="0" borderId="42" xfId="0" applyFont="1" applyBorder="1"/>
    <xf numFmtId="0" fontId="38" fillId="0" borderId="0" xfId="0" applyFont="1" applyAlignment="1">
      <alignment horizontal="center"/>
    </xf>
    <xf numFmtId="0" fontId="38" fillId="0" borderId="0" xfId="0" applyFont="1"/>
    <xf numFmtId="0" fontId="39" fillId="0" borderId="0" xfId="0" applyFont="1"/>
    <xf numFmtId="0" fontId="39" fillId="0" borderId="31" xfId="0" applyFont="1" applyBorder="1" applyAlignment="1">
      <alignment vertical="center" wrapText="1"/>
    </xf>
    <xf numFmtId="0" fontId="39" fillId="0" borderId="1" xfId="0" applyFont="1" applyBorder="1" applyAlignment="1">
      <alignment vertical="center" wrapText="1"/>
    </xf>
    <xf numFmtId="0" fontId="39" fillId="0" borderId="32" xfId="0" applyFont="1" applyBorder="1" applyAlignment="1">
      <alignment vertical="center" wrapText="1"/>
    </xf>
    <xf numFmtId="0" fontId="39" fillId="0" borderId="0" xfId="0" applyFont="1" applyAlignment="1">
      <alignment vertical="center" wrapText="1"/>
    </xf>
    <xf numFmtId="0" fontId="38" fillId="0" borderId="31" xfId="0" applyFont="1" applyBorder="1" applyAlignment="1">
      <alignment horizontal="center"/>
    </xf>
    <xf numFmtId="0" fontId="38" fillId="0" borderId="1" xfId="0" applyFont="1" applyBorder="1"/>
    <xf numFmtId="0" fontId="38" fillId="0" borderId="32" xfId="0" applyFont="1" applyBorder="1"/>
    <xf numFmtId="0" fontId="39" fillId="0" borderId="40" xfId="0" applyFont="1" applyBorder="1" applyAlignment="1">
      <alignment horizontal="center"/>
    </xf>
    <xf numFmtId="0" fontId="39" fillId="0" borderId="42" xfId="0" applyFont="1" applyBorder="1"/>
    <xf numFmtId="0" fontId="40" fillId="0" borderId="1" xfId="0" applyFont="1" applyBorder="1"/>
    <xf numFmtId="0" fontId="41" fillId="0" borderId="1" xfId="0" applyFont="1" applyBorder="1"/>
    <xf numFmtId="0" fontId="42" fillId="0" borderId="1" xfId="0" applyNumberFormat="1" applyFont="1" applyBorder="1" applyAlignment="1" applyProtection="1">
      <alignment wrapText="1"/>
      <protection locked="0"/>
    </xf>
    <xf numFmtId="0" fontId="45" fillId="0" borderId="1" xfId="0" applyNumberFormat="1" applyFont="1" applyBorder="1" applyAlignment="1" applyProtection="1">
      <alignment wrapText="1"/>
      <protection locked="0"/>
    </xf>
    <xf numFmtId="0" fontId="46" fillId="3" borderId="1" xfId="0" applyNumberFormat="1" applyFont="1" applyFill="1" applyBorder="1" applyAlignment="1">
      <alignment horizontal="center"/>
    </xf>
    <xf numFmtId="0" fontId="45" fillId="4" borderId="1" xfId="0" applyNumberFormat="1" applyFont="1" applyFill="1" applyBorder="1" applyAlignment="1" applyProtection="1">
      <alignment wrapText="1"/>
      <protection locked="0"/>
    </xf>
    <xf numFmtId="0" fontId="45" fillId="4" borderId="1" xfId="0" applyFont="1" applyFill="1" applyBorder="1" applyAlignment="1" applyProtection="1">
      <alignment wrapText="1"/>
      <protection locked="0"/>
    </xf>
    <xf numFmtId="0" fontId="47" fillId="0" borderId="1" xfId="0" applyNumberFormat="1" applyFont="1" applyBorder="1" applyAlignment="1" applyProtection="1">
      <alignment wrapText="1"/>
      <protection locked="0"/>
    </xf>
    <xf numFmtId="0" fontId="48" fillId="0" borderId="1" xfId="0" applyNumberFormat="1" applyFont="1" applyBorder="1" applyAlignment="1" applyProtection="1">
      <alignment wrapText="1"/>
      <protection locked="0"/>
    </xf>
    <xf numFmtId="0" fontId="42" fillId="4" borderId="1" xfId="0" applyNumberFormat="1" applyFont="1" applyFill="1" applyBorder="1" applyAlignment="1" applyProtection="1">
      <alignment wrapText="1"/>
      <protection locked="0"/>
    </xf>
    <xf numFmtId="0" fontId="42" fillId="4" borderId="1" xfId="0" applyFont="1" applyFill="1" applyBorder="1" applyAlignment="1" applyProtection="1">
      <alignment wrapText="1"/>
      <protection locked="0"/>
    </xf>
    <xf numFmtId="0" fontId="44" fillId="0" borderId="1" xfId="0" applyFont="1" applyBorder="1"/>
    <xf numFmtId="0" fontId="45" fillId="0" borderId="1" xfId="0" applyFont="1" applyBorder="1" applyAlignment="1" applyProtection="1">
      <alignment wrapText="1"/>
      <protection locked="0"/>
    </xf>
    <xf numFmtId="0" fontId="50" fillId="0" borderId="0" xfId="0" applyNumberFormat="1" applyFont="1" applyAlignment="1">
      <alignment horizontal="center"/>
    </xf>
    <xf numFmtId="0" fontId="50" fillId="0" borderId="0" xfId="0" applyNumberFormat="1" applyFont="1" applyProtection="1">
      <protection locked="0"/>
    </xf>
    <xf numFmtId="0" fontId="53" fillId="0" borderId="0" xfId="0" applyNumberFormat="1" applyFont="1" applyProtection="1">
      <protection locked="0"/>
    </xf>
    <xf numFmtId="0" fontId="52" fillId="0" borderId="1" xfId="0" applyNumberFormat="1" applyFont="1" applyBorder="1" applyAlignment="1">
      <alignment horizontal="center" wrapText="1"/>
    </xf>
    <xf numFmtId="0" fontId="51" fillId="0" borderId="8" xfId="0" applyNumberFormat="1" applyFont="1" applyBorder="1" applyAlignment="1">
      <alignment horizontal="center"/>
    </xf>
    <xf numFmtId="0" fontId="51" fillId="0" borderId="8" xfId="0" applyNumberFormat="1" applyFont="1" applyBorder="1"/>
    <xf numFmtId="0" fontId="54" fillId="0" borderId="8" xfId="0" applyNumberFormat="1" applyFont="1" applyBorder="1"/>
    <xf numFmtId="0" fontId="54" fillId="0" borderId="0" xfId="0" applyNumberFormat="1" applyFont="1" applyProtection="1">
      <protection locked="0"/>
    </xf>
    <xf numFmtId="0" fontId="55" fillId="0" borderId="1" xfId="0" applyNumberFormat="1" applyFont="1" applyBorder="1" applyAlignment="1">
      <alignment horizontal="center"/>
    </xf>
    <xf numFmtId="0" fontId="50" fillId="0" borderId="11" xfId="2" applyFont="1" applyBorder="1" applyAlignment="1">
      <alignment horizontal="left" wrapText="1"/>
    </xf>
    <xf numFmtId="0" fontId="50" fillId="0" borderId="1" xfId="0" applyFont="1" applyBorder="1"/>
    <xf numFmtId="0" fontId="55" fillId="0" borderId="1" xfId="0" applyNumberFormat="1" applyFont="1" applyBorder="1"/>
    <xf numFmtId="0" fontId="55" fillId="0" borderId="1" xfId="0" applyNumberFormat="1" applyFont="1" applyBorder="1" applyAlignment="1" applyProtection="1">
      <alignment horizontal="center"/>
      <protection locked="0"/>
    </xf>
    <xf numFmtId="0" fontId="55" fillId="0" borderId="1" xfId="0" applyNumberFormat="1" applyFont="1" applyBorder="1" applyProtection="1">
      <protection locked="0"/>
    </xf>
    <xf numFmtId="0" fontId="50" fillId="0" borderId="11" xfId="0" applyNumberFormat="1" applyFont="1" applyBorder="1"/>
    <xf numFmtId="0" fontId="55" fillId="0" borderId="2" xfId="0" applyNumberFormat="1" applyFont="1" applyBorder="1" applyAlignment="1">
      <alignment vertical="center" wrapText="1"/>
    </xf>
    <xf numFmtId="0" fontId="55" fillId="0" borderId="2" xfId="0" applyNumberFormat="1" applyFont="1" applyBorder="1" applyAlignment="1">
      <alignment vertical="center"/>
    </xf>
    <xf numFmtId="0" fontId="57" fillId="0" borderId="0" xfId="0" applyNumberFormat="1" applyFont="1" applyProtection="1">
      <protection locked="0"/>
    </xf>
    <xf numFmtId="0" fontId="55" fillId="0" borderId="5" xfId="0" applyNumberFormat="1" applyFont="1" applyBorder="1" applyAlignment="1">
      <alignment vertical="center" wrapText="1"/>
    </xf>
    <xf numFmtId="0" fontId="55" fillId="0" borderId="5" xfId="0" applyNumberFormat="1" applyFont="1" applyBorder="1" applyAlignment="1">
      <alignment vertical="center"/>
    </xf>
    <xf numFmtId="0" fontId="55" fillId="0" borderId="8" xfId="0" applyNumberFormat="1" applyFont="1" applyBorder="1" applyAlignment="1">
      <alignment vertical="center" wrapText="1"/>
    </xf>
    <xf numFmtId="0" fontId="55" fillId="0" borderId="8" xfId="0" applyNumberFormat="1" applyFont="1" applyBorder="1" applyAlignment="1">
      <alignment vertical="center"/>
    </xf>
    <xf numFmtId="0" fontId="55" fillId="0" borderId="1" xfId="0" applyNumberFormat="1" applyFont="1" applyBorder="1" applyAlignment="1">
      <alignment horizontal="center" wrapText="1"/>
    </xf>
    <xf numFmtId="0" fontId="50" fillId="0" borderId="1" xfId="0" applyFont="1" applyBorder="1" applyAlignment="1">
      <alignment horizontal="right"/>
    </xf>
    <xf numFmtId="0" fontId="58" fillId="0" borderId="1" xfId="0" applyNumberFormat="1" applyFont="1" applyBorder="1" applyAlignment="1" applyProtection="1">
      <alignment horizontal="center"/>
      <protection locked="0"/>
    </xf>
    <xf numFmtId="0" fontId="53" fillId="0" borderId="11" xfId="2" applyFont="1" applyBorder="1" applyAlignment="1">
      <alignment horizontal="left" wrapText="1"/>
    </xf>
    <xf numFmtId="0" fontId="58" fillId="0" borderId="1" xfId="0" applyNumberFormat="1" applyFont="1" applyBorder="1" applyProtection="1">
      <protection locked="0"/>
    </xf>
    <xf numFmtId="0" fontId="55" fillId="0" borderId="1" xfId="0" applyNumberFormat="1" applyFont="1" applyBorder="1" applyAlignment="1">
      <alignment horizontal="left"/>
    </xf>
    <xf numFmtId="0" fontId="54" fillId="0" borderId="0" xfId="0" applyFont="1"/>
    <xf numFmtId="0" fontId="53" fillId="0" borderId="0" xfId="0" applyNumberFormat="1" applyFont="1"/>
    <xf numFmtId="0" fontId="53" fillId="0" borderId="0" xfId="0" applyFont="1"/>
    <xf numFmtId="0" fontId="54" fillId="0" borderId="0" xfId="0" applyNumberFormat="1" applyFont="1"/>
    <xf numFmtId="0" fontId="53" fillId="0" borderId="1" xfId="0" applyNumberFormat="1" applyFont="1" applyBorder="1" applyAlignment="1">
      <alignment horizontal="center"/>
    </xf>
    <xf numFmtId="0" fontId="53" fillId="0" borderId="1" xfId="0" applyFont="1" applyBorder="1"/>
    <xf numFmtId="0" fontId="53" fillId="0" borderId="1" xfId="0" applyNumberFormat="1" applyFont="1" applyBorder="1"/>
    <xf numFmtId="0" fontId="53" fillId="0" borderId="1" xfId="0" applyNumberFormat="1" applyFont="1" applyBorder="1" applyAlignment="1" applyProtection="1">
      <alignment horizontal="center"/>
      <protection locked="0"/>
    </xf>
    <xf numFmtId="0" fontId="53" fillId="0" borderId="1" xfId="0" applyNumberFormat="1" applyFont="1" applyBorder="1" applyProtection="1">
      <protection locked="0"/>
    </xf>
    <xf numFmtId="0" fontId="53" fillId="0" borderId="11" xfId="0" applyNumberFormat="1" applyFont="1" applyBorder="1"/>
    <xf numFmtId="0" fontId="53" fillId="0" borderId="0" xfId="0" applyNumberFormat="1" applyFont="1" applyAlignment="1">
      <alignment horizontal="center"/>
    </xf>
    <xf numFmtId="0" fontId="53" fillId="0" borderId="2" xfId="0" applyNumberFormat="1" applyFont="1" applyBorder="1" applyAlignment="1">
      <alignment vertical="center" wrapText="1"/>
    </xf>
    <xf numFmtId="0" fontId="53" fillId="0" borderId="2" xfId="0" applyNumberFormat="1" applyFont="1" applyBorder="1" applyAlignment="1">
      <alignment vertical="center"/>
    </xf>
    <xf numFmtId="0" fontId="53" fillId="0" borderId="5" xfId="0" applyNumberFormat="1" applyFont="1" applyBorder="1" applyAlignment="1">
      <alignment vertical="center" wrapText="1"/>
    </xf>
    <xf numFmtId="0" fontId="53" fillId="0" borderId="5" xfId="0" applyNumberFormat="1" applyFont="1" applyBorder="1" applyAlignment="1">
      <alignment vertical="center"/>
    </xf>
    <xf numFmtId="0" fontId="53" fillId="0" borderId="8" xfId="0" applyNumberFormat="1" applyFont="1" applyBorder="1" applyAlignment="1">
      <alignment vertical="center" wrapText="1"/>
    </xf>
    <xf numFmtId="0" fontId="53" fillId="0" borderId="8" xfId="0" applyNumberFormat="1" applyFont="1" applyBorder="1" applyAlignment="1">
      <alignment vertical="center"/>
    </xf>
    <xf numFmtId="0" fontId="53" fillId="0" borderId="1" xfId="0" applyNumberFormat="1" applyFont="1" applyBorder="1" applyAlignment="1">
      <alignment horizontal="center" wrapText="1"/>
    </xf>
    <xf numFmtId="0" fontId="53" fillId="0" borderId="1" xfId="0" applyFont="1" applyBorder="1" applyAlignment="1">
      <alignment horizontal="right"/>
    </xf>
    <xf numFmtId="0" fontId="59" fillId="0" borderId="1" xfId="0" applyNumberFormat="1" applyFont="1" applyBorder="1" applyAlignment="1" applyProtection="1">
      <alignment horizontal="center"/>
      <protection locked="0"/>
    </xf>
    <xf numFmtId="0" fontId="59" fillId="0" borderId="1" xfId="0" applyNumberFormat="1" applyFont="1" applyBorder="1" applyProtection="1">
      <protection locked="0"/>
    </xf>
    <xf numFmtId="0" fontId="53" fillId="0" borderId="1" xfId="0" applyNumberFormat="1" applyFont="1" applyBorder="1" applyAlignment="1">
      <alignment horizontal="left"/>
    </xf>
    <xf numFmtId="0" fontId="60" fillId="0" borderId="1" xfId="0" applyNumberFormat="1" applyFont="1" applyBorder="1" applyAlignment="1" applyProtection="1">
      <alignment horizontal="center"/>
      <protection locked="0"/>
    </xf>
    <xf numFmtId="0" fontId="60" fillId="0" borderId="1" xfId="0" applyNumberFormat="1" applyFont="1" applyBorder="1" applyProtection="1">
      <protection locked="0"/>
    </xf>
    <xf numFmtId="0" fontId="53" fillId="0" borderId="0" xfId="0" applyFont="1" applyProtection="1">
      <protection locked="0"/>
    </xf>
    <xf numFmtId="0" fontId="52" fillId="0" borderId="1" xfId="0" applyNumberFormat="1" applyFont="1" applyBorder="1" applyAlignment="1">
      <alignment horizontal="center"/>
    </xf>
    <xf numFmtId="0" fontId="52" fillId="0" borderId="1" xfId="0" applyNumberFormat="1" applyFont="1" applyBorder="1" applyAlignment="1">
      <alignment horizontal="right"/>
    </xf>
    <xf numFmtId="0" fontId="52" fillId="0" borderId="1" xfId="0" applyFont="1" applyBorder="1" applyAlignment="1">
      <alignment horizontal="right"/>
    </xf>
    <xf numFmtId="0" fontId="52" fillId="0" borderId="1" xfId="0" applyNumberFormat="1" applyFont="1" applyBorder="1"/>
    <xf numFmtId="0" fontId="52" fillId="0" borderId="1" xfId="0" applyNumberFormat="1" applyFont="1" applyBorder="1" applyProtection="1">
      <protection locked="0"/>
    </xf>
    <xf numFmtId="0" fontId="53" fillId="0" borderId="1" xfId="0" applyFont="1" applyBorder="1" applyProtection="1">
      <protection locked="0"/>
    </xf>
    <xf numFmtId="0" fontId="52" fillId="0" borderId="1" xfId="0" applyNumberFormat="1" applyFont="1" applyBorder="1" applyAlignment="1" applyProtection="1">
      <alignment horizontal="center"/>
      <protection locked="0"/>
    </xf>
    <xf numFmtId="0" fontId="52" fillId="0" borderId="1" xfId="0" applyFont="1" applyBorder="1" applyAlignment="1" applyProtection="1">
      <alignment horizontal="right"/>
      <protection locked="0"/>
    </xf>
    <xf numFmtId="0" fontId="52" fillId="0" borderId="0" xfId="0" applyNumberFormat="1" applyFont="1" applyAlignment="1" applyProtection="1">
      <alignment horizontal="center"/>
      <protection locked="0"/>
    </xf>
    <xf numFmtId="0" fontId="52" fillId="0" borderId="1" xfId="0" applyFont="1" applyBorder="1" applyProtection="1">
      <protection locked="0"/>
    </xf>
    <xf numFmtId="0" fontId="61" fillId="0" borderId="1" xfId="0" applyNumberFormat="1" applyFont="1" applyBorder="1" applyAlignment="1" applyProtection="1">
      <alignment horizontal="center"/>
      <protection locked="0"/>
    </xf>
    <xf numFmtId="0" fontId="54" fillId="0" borderId="11" xfId="2" applyFont="1" applyBorder="1" applyAlignment="1">
      <alignment horizontal="left" wrapText="1"/>
    </xf>
    <xf numFmtId="0" fontId="61" fillId="0" borderId="1" xfId="0" applyNumberFormat="1" applyFont="1" applyBorder="1" applyProtection="1">
      <protection locked="0"/>
    </xf>
    <xf numFmtId="0" fontId="52" fillId="0" borderId="1" xfId="0" applyNumberFormat="1" applyFont="1" applyBorder="1" applyAlignment="1">
      <alignment horizontal="left"/>
    </xf>
    <xf numFmtId="1" fontId="52" fillId="0" borderId="1" xfId="0" applyNumberFormat="1" applyFont="1" applyBorder="1" applyAlignment="1">
      <alignment horizontal="right"/>
    </xf>
    <xf numFmtId="0" fontId="62" fillId="0" borderId="0" xfId="0" applyNumberFormat="1" applyFont="1" applyProtection="1">
      <protection locked="0"/>
    </xf>
    <xf numFmtId="0" fontId="63" fillId="0" borderId="1" xfId="0" applyNumberFormat="1" applyFont="1" applyBorder="1" applyProtection="1">
      <protection locked="0"/>
    </xf>
    <xf numFmtId="0" fontId="62" fillId="0" borderId="1" xfId="0" applyNumberFormat="1" applyFont="1" applyBorder="1" applyAlignment="1" applyProtection="1">
      <alignment horizontal="center"/>
      <protection locked="0"/>
    </xf>
    <xf numFmtId="0" fontId="62" fillId="0" borderId="1" xfId="0" applyNumberFormat="1" applyFont="1" applyBorder="1"/>
    <xf numFmtId="0" fontId="62" fillId="0" borderId="1" xfId="0" applyFont="1" applyBorder="1" applyAlignment="1" applyProtection="1">
      <alignment horizontal="right"/>
      <protection locked="0"/>
    </xf>
    <xf numFmtId="0" fontId="53" fillId="0" borderId="1" xfId="0" applyFont="1" applyBorder="1" applyAlignment="1" applyProtection="1">
      <alignment horizontal="right"/>
      <protection locked="0"/>
    </xf>
    <xf numFmtId="0" fontId="62" fillId="0" borderId="11" xfId="2" applyFont="1" applyBorder="1" applyAlignment="1">
      <alignment horizontal="left" wrapText="1"/>
    </xf>
    <xf numFmtId="0" fontId="62" fillId="0" borderId="11" xfId="0" applyNumberFormat="1" applyFont="1" applyBorder="1"/>
    <xf numFmtId="0" fontId="53" fillId="0" borderId="0" xfId="0" applyNumberFormat="1" applyFont="1" applyAlignment="1" applyProtection="1">
      <alignment horizontal="center"/>
      <protection locked="0"/>
    </xf>
    <xf numFmtId="0" fontId="53" fillId="0" borderId="1" xfId="0" applyNumberFormat="1" applyFont="1" applyBorder="1" applyAlignment="1">
      <alignment horizontal="right"/>
    </xf>
    <xf numFmtId="0" fontId="64" fillId="0" borderId="1" xfId="0" applyNumberFormat="1" applyFont="1" applyBorder="1" applyAlignment="1" applyProtection="1">
      <alignment horizontal="center"/>
      <protection locked="0"/>
    </xf>
    <xf numFmtId="0" fontId="62" fillId="0" borderId="1" xfId="0" applyNumberFormat="1" applyFont="1" applyBorder="1" applyAlignment="1">
      <alignment horizontal="right"/>
    </xf>
    <xf numFmtId="0" fontId="62" fillId="0" borderId="1" xfId="0" applyNumberFormat="1" applyFont="1" applyBorder="1" applyProtection="1">
      <protection locked="0"/>
    </xf>
    <xf numFmtId="0" fontId="62" fillId="0" borderId="1" xfId="0" applyFont="1" applyBorder="1" applyAlignment="1">
      <alignment horizontal="right"/>
    </xf>
    <xf numFmtId="0" fontId="64" fillId="0" borderId="1" xfId="0" applyNumberFormat="1" applyFont="1" applyBorder="1" applyProtection="1">
      <protection locked="0"/>
    </xf>
    <xf numFmtId="0" fontId="65" fillId="0" borderId="0" xfId="0" applyNumberFormat="1" applyFont="1" applyProtection="1">
      <protection locked="0"/>
    </xf>
    <xf numFmtId="0" fontId="68" fillId="3" borderId="1" xfId="0" applyFont="1" applyFill="1" applyBorder="1" applyAlignment="1">
      <alignment horizontal="center" vertical="center" wrapText="1"/>
    </xf>
    <xf numFmtId="0" fontId="68" fillId="3" borderId="1" xfId="0" applyFont="1" applyFill="1" applyBorder="1" applyAlignment="1">
      <alignment horizontal="center" vertical="center"/>
    </xf>
    <xf numFmtId="0" fontId="69" fillId="3" borderId="1" xfId="0" applyFont="1" applyFill="1" applyBorder="1" applyAlignment="1">
      <alignment horizontal="center" vertical="center" wrapText="1"/>
    </xf>
    <xf numFmtId="0" fontId="69" fillId="3" borderId="1" xfId="3" applyFont="1" applyFill="1" applyBorder="1" applyAlignment="1">
      <alignment horizontal="left" vertical="center" wrapText="1"/>
    </xf>
    <xf numFmtId="2" fontId="69" fillId="3" borderId="1" xfId="0" applyNumberFormat="1" applyFont="1" applyFill="1" applyBorder="1" applyAlignment="1">
      <alignment horizontal="center" vertical="center"/>
    </xf>
    <xf numFmtId="0" fontId="66" fillId="3" borderId="1" xfId="0" applyFont="1" applyFill="1" applyBorder="1" applyAlignment="1">
      <alignment horizontal="center" vertical="center" wrapText="1"/>
    </xf>
    <xf numFmtId="2" fontId="66" fillId="3" borderId="1" xfId="0" applyNumberFormat="1" applyFont="1" applyFill="1" applyBorder="1" applyAlignment="1">
      <alignment horizontal="center" vertical="center"/>
    </xf>
    <xf numFmtId="0" fontId="71" fillId="0" borderId="0" xfId="0" applyFont="1"/>
    <xf numFmtId="0" fontId="72" fillId="9" borderId="1" xfId="0" applyFont="1" applyFill="1" applyBorder="1" applyAlignment="1">
      <alignment horizontal="center" vertical="center"/>
    </xf>
    <xf numFmtId="0" fontId="72" fillId="9" borderId="1" xfId="0" applyFont="1" applyFill="1" applyBorder="1" applyAlignment="1">
      <alignment horizontal="center" vertical="center" wrapText="1"/>
    </xf>
    <xf numFmtId="0" fontId="69" fillId="0" borderId="1" xfId="0" applyFont="1" applyBorder="1" applyAlignment="1">
      <alignment horizontal="center"/>
    </xf>
    <xf numFmtId="0" fontId="69" fillId="0" borderId="1" xfId="0" applyFont="1" applyBorder="1"/>
    <xf numFmtId="3" fontId="69" fillId="0" borderId="1" xfId="0" applyNumberFormat="1" applyFont="1" applyBorder="1"/>
    <xf numFmtId="0" fontId="69" fillId="0" borderId="0" xfId="0" applyFont="1"/>
    <xf numFmtId="3" fontId="66" fillId="9" borderId="1" xfId="0" applyNumberFormat="1" applyFont="1" applyFill="1" applyBorder="1"/>
    <xf numFmtId="0" fontId="22" fillId="0" borderId="23" xfId="0" applyFont="1" applyBorder="1" applyAlignment="1">
      <alignment horizontal="center" vertical="center" wrapText="1"/>
    </xf>
    <xf numFmtId="0" fontId="29" fillId="0" borderId="23" xfId="0" applyFont="1" applyBorder="1" applyAlignment="1">
      <alignment wrapText="1"/>
    </xf>
    <xf numFmtId="2" fontId="29" fillId="0" borderId="23" xfId="0" applyNumberFormat="1" applyFont="1" applyBorder="1" applyAlignment="1">
      <alignment wrapText="1"/>
    </xf>
    <xf numFmtId="0" fontId="74" fillId="0" borderId="23" xfId="0" applyFont="1" applyBorder="1" applyAlignment="1">
      <alignment wrapText="1"/>
    </xf>
    <xf numFmtId="2" fontId="74" fillId="0" borderId="23" xfId="0" applyNumberFormat="1" applyFont="1" applyBorder="1" applyAlignment="1">
      <alignment wrapText="1"/>
    </xf>
    <xf numFmtId="0" fontId="76" fillId="0" borderId="0" xfId="0" applyFont="1"/>
    <xf numFmtId="0" fontId="29" fillId="0" borderId="0" xfId="0" applyFont="1"/>
    <xf numFmtId="0" fontId="77" fillId="0" borderId="23" xfId="0" applyFont="1" applyBorder="1" applyAlignment="1">
      <alignment wrapText="1"/>
    </xf>
    <xf numFmtId="2" fontId="77" fillId="0" borderId="23" xfId="0" applyNumberFormat="1" applyFont="1" applyBorder="1" applyAlignment="1">
      <alignment wrapText="1"/>
    </xf>
    <xf numFmtId="0" fontId="23" fillId="11" borderId="1" xfId="0" applyFont="1" applyFill="1" applyBorder="1" applyAlignment="1">
      <alignment horizontal="left" wrapText="1"/>
    </xf>
    <xf numFmtId="0" fontId="23" fillId="11" borderId="1" xfId="0" applyFont="1" applyFill="1" applyBorder="1" applyAlignment="1">
      <alignment horizontal="center" wrapText="1"/>
    </xf>
    <xf numFmtId="0" fontId="79" fillId="0" borderId="1" xfId="0" applyFont="1" applyBorder="1" applyAlignment="1">
      <alignment horizontal="left"/>
    </xf>
    <xf numFmtId="0" fontId="79" fillId="0" borderId="1" xfId="0" applyNumberFormat="1" applyFont="1" applyBorder="1" applyAlignment="1">
      <alignment horizontal="center"/>
    </xf>
    <xf numFmtId="1" fontId="79" fillId="0" borderId="1" xfId="0" applyNumberFormat="1" applyFont="1" applyBorder="1" applyAlignment="1">
      <alignment horizontal="center"/>
    </xf>
    <xf numFmtId="0" fontId="22" fillId="11" borderId="12" xfId="0" applyFont="1" applyFill="1" applyBorder="1" applyAlignment="1">
      <alignment horizontal="center" wrapText="1"/>
    </xf>
    <xf numFmtId="1" fontId="22" fillId="11" borderId="12" xfId="0" applyNumberFormat="1" applyFont="1" applyFill="1" applyBorder="1" applyAlignment="1">
      <alignment horizontal="center" wrapText="1"/>
    </xf>
    <xf numFmtId="1" fontId="0" fillId="0" borderId="0" xfId="0" applyNumberFormat="1" applyAlignment="1">
      <alignment horizontal="center"/>
    </xf>
    <xf numFmtId="0" fontId="39" fillId="0" borderId="1" xfId="0" applyFont="1" applyBorder="1"/>
    <xf numFmtId="0" fontId="82" fillId="0" borderId="1" xfId="0" applyFont="1" applyBorder="1"/>
    <xf numFmtId="0" fontId="82" fillId="0" borderId="8" xfId="0" applyFont="1" applyBorder="1" applyAlignment="1">
      <alignment horizontal="center" vertical="center"/>
    </xf>
    <xf numFmtId="0" fontId="82" fillId="0" borderId="8" xfId="0" applyFont="1" applyBorder="1"/>
    <xf numFmtId="0" fontId="82" fillId="0" borderId="0" xfId="0" applyFont="1"/>
    <xf numFmtId="0" fontId="5" fillId="0" borderId="0" xfId="0" applyFont="1" applyAlignment="1">
      <alignment horizontal="center" vertical="center"/>
    </xf>
    <xf numFmtId="2" fontId="53" fillId="0" borderId="2" xfId="0" applyNumberFormat="1" applyFont="1" applyBorder="1" applyAlignment="1">
      <alignment vertical="top"/>
    </xf>
    <xf numFmtId="0" fontId="84" fillId="0" borderId="2" xfId="0" applyFont="1" applyBorder="1" applyAlignment="1">
      <alignment horizontal="center" vertical="center"/>
    </xf>
    <xf numFmtId="2" fontId="84" fillId="0" borderId="8" xfId="0" applyNumberFormat="1" applyFont="1" applyBorder="1" applyAlignment="1">
      <alignment horizontal="left" vertical="center"/>
    </xf>
    <xf numFmtId="0" fontId="85" fillId="0" borderId="1" xfId="0" applyFont="1" applyBorder="1" applyAlignment="1">
      <alignment horizontal="center" vertical="center" wrapText="1"/>
    </xf>
    <xf numFmtId="0" fontId="85" fillId="0" borderId="0" xfId="0" applyFont="1"/>
    <xf numFmtId="0" fontId="50" fillId="0" borderId="1" xfId="0" applyFont="1" applyBorder="1" applyAlignment="1">
      <alignment horizontal="center" vertical="center"/>
    </xf>
    <xf numFmtId="2" fontId="50" fillId="0" borderId="1" xfId="0" applyNumberFormat="1" applyFont="1" applyBorder="1" applyAlignment="1">
      <alignment horizontal="left" vertical="center"/>
    </xf>
    <xf numFmtId="2" fontId="50" fillId="0" borderId="1" xfId="0" applyNumberFormat="1" applyFont="1" applyBorder="1" applyAlignment="1">
      <alignment horizontal="left" vertical="center" wrapText="1"/>
    </xf>
    <xf numFmtId="2" fontId="3" fillId="0" borderId="0" xfId="0" applyNumberFormat="1" applyFont="1" applyAlignment="1">
      <alignment horizontal="left" vertical="center"/>
    </xf>
    <xf numFmtId="2" fontId="3" fillId="0" borderId="0" xfId="0" applyNumberFormat="1" applyFont="1"/>
    <xf numFmtId="0" fontId="36" fillId="0" borderId="0" xfId="0" applyFont="1"/>
    <xf numFmtId="0" fontId="62" fillId="0" borderId="1" xfId="0" applyFont="1" applyBorder="1" applyAlignment="1">
      <alignment wrapText="1"/>
    </xf>
    <xf numFmtId="0" fontId="88" fillId="0" borderId="1" xfId="0" applyFont="1" applyBorder="1"/>
    <xf numFmtId="0" fontId="88" fillId="0" borderId="1" xfId="0" applyFont="1" applyBorder="1" applyAlignment="1">
      <alignment wrapText="1"/>
    </xf>
    <xf numFmtId="0" fontId="32" fillId="0" borderId="1" xfId="0" applyFont="1" applyBorder="1"/>
    <xf numFmtId="0" fontId="89" fillId="0" borderId="1" xfId="0" applyFont="1" applyBorder="1"/>
    <xf numFmtId="1" fontId="32" fillId="0" borderId="1" xfId="0" applyNumberFormat="1" applyFont="1" applyBorder="1"/>
    <xf numFmtId="0" fontId="89" fillId="0" borderId="0" xfId="0" applyFont="1"/>
    <xf numFmtId="0" fontId="91" fillId="0" borderId="0" xfId="0" applyFont="1" applyAlignment="1">
      <alignment horizontal="left"/>
    </xf>
    <xf numFmtId="0" fontId="92" fillId="0" borderId="1" xfId="0" applyFont="1" applyBorder="1" applyAlignment="1">
      <alignment horizontal="center" vertical="center"/>
    </xf>
    <xf numFmtId="0" fontId="92" fillId="0" borderId="1" xfId="0" applyFont="1" applyBorder="1" applyAlignment="1">
      <alignment horizontal="center" vertical="center" wrapText="1"/>
    </xf>
    <xf numFmtId="1" fontId="17" fillId="0" borderId="1" xfId="0" applyNumberFormat="1" applyFont="1" applyBorder="1" applyAlignment="1">
      <alignment horizontal="center" vertical="center" wrapText="1"/>
    </xf>
    <xf numFmtId="0" fontId="17" fillId="0" borderId="1" xfId="0" applyFont="1" applyBorder="1" applyAlignment="1">
      <alignment horizontal="center" vertical="top" wrapText="1"/>
    </xf>
    <xf numFmtId="0" fontId="93" fillId="0" borderId="1" xfId="2" applyFont="1" applyBorder="1" applyAlignment="1">
      <alignment horizontal="right" wrapText="1"/>
    </xf>
    <xf numFmtId="0" fontId="93" fillId="0" borderId="1" xfId="2" applyFont="1" applyBorder="1" applyAlignment="1">
      <alignment horizontal="left" vertical="center" wrapText="1"/>
    </xf>
    <xf numFmtId="1" fontId="94" fillId="0" borderId="1" xfId="0" applyNumberFormat="1" applyFont="1" applyBorder="1" applyAlignment="1">
      <alignment horizontal="right" vertical="center"/>
    </xf>
    <xf numFmtId="2" fontId="95" fillId="0" borderId="1" xfId="0" applyNumberFormat="1" applyFont="1" applyBorder="1" applyAlignment="1">
      <alignment horizontal="left"/>
    </xf>
    <xf numFmtId="2" fontId="91" fillId="0" borderId="0" xfId="0" applyNumberFormat="1" applyFont="1" applyAlignment="1">
      <alignment horizontal="left"/>
    </xf>
    <xf numFmtId="0" fontId="94" fillId="0" borderId="1" xfId="0" applyFont="1" applyBorder="1" applyAlignment="1">
      <alignment horizontal="right" vertical="center"/>
    </xf>
    <xf numFmtId="0" fontId="4" fillId="0" borderId="1" xfId="0" applyFont="1" applyBorder="1" applyAlignment="1">
      <alignment horizontal="left" vertical="center"/>
    </xf>
    <xf numFmtId="0" fontId="96" fillId="0" borderId="1" xfId="0" applyFont="1" applyBorder="1" applyAlignment="1">
      <alignment horizontal="left"/>
    </xf>
    <xf numFmtId="0" fontId="96" fillId="0" borderId="1" xfId="0" applyFont="1" applyBorder="1" applyAlignment="1">
      <alignment horizontal="left" vertical="center" wrapText="1"/>
    </xf>
    <xf numFmtId="1" fontId="97" fillId="0" borderId="1" xfId="0" applyNumberFormat="1" applyFont="1" applyBorder="1" applyAlignment="1">
      <alignment horizontal="right" vertical="center"/>
    </xf>
    <xf numFmtId="2" fontId="98" fillId="0" borderId="1" xfId="0" applyNumberFormat="1" applyFont="1" applyBorder="1" applyAlignment="1">
      <alignment horizontal="left"/>
    </xf>
    <xf numFmtId="0" fontId="96" fillId="0" borderId="0" xfId="0" applyFont="1" applyAlignment="1">
      <alignment horizontal="left"/>
    </xf>
    <xf numFmtId="0" fontId="5" fillId="0" borderId="11" xfId="0" applyNumberFormat="1" applyFont="1" applyBorder="1" applyProtection="1">
      <protection locked="0"/>
    </xf>
    <xf numFmtId="0" fontId="5" fillId="0" borderId="31" xfId="0" applyFont="1" applyBorder="1" applyAlignment="1" applyProtection="1">
      <alignment horizontal="center"/>
      <protection locked="0"/>
    </xf>
    <xf numFmtId="2" fontId="5" fillId="0" borderId="1" xfId="0" applyNumberFormat="1" applyFont="1" applyBorder="1" applyAlignment="1" applyProtection="1">
      <alignment horizontal="center"/>
      <protection locked="0"/>
    </xf>
    <xf numFmtId="2" fontId="5" fillId="0" borderId="32" xfId="0" applyNumberFormat="1" applyFont="1" applyBorder="1" applyAlignment="1" applyProtection="1">
      <alignment horizontal="center"/>
      <protection locked="0"/>
    </xf>
    <xf numFmtId="0" fontId="5" fillId="0" borderId="1" xfId="0" applyFont="1" applyBorder="1" applyAlignment="1" applyProtection="1">
      <alignment horizontal="right"/>
      <protection locked="0"/>
    </xf>
    <xf numFmtId="0" fontId="5" fillId="0" borderId="31" xfId="0" applyFont="1" applyBorder="1" applyAlignment="1" applyProtection="1">
      <alignment horizontal="right"/>
      <protection locked="0"/>
    </xf>
    <xf numFmtId="0" fontId="5" fillId="0" borderId="32" xfId="0" applyFont="1" applyBorder="1" applyAlignment="1" applyProtection="1">
      <alignment horizontal="right"/>
      <protection locked="0"/>
    </xf>
    <xf numFmtId="0" fontId="5" fillId="0" borderId="3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4" fillId="0" borderId="0" xfId="0" applyNumberFormat="1" applyFont="1" applyProtection="1">
      <protection locked="0"/>
    </xf>
    <xf numFmtId="0" fontId="4" fillId="0" borderId="11" xfId="0" applyNumberFormat="1" applyFont="1" applyBorder="1" applyProtection="1">
      <protection locked="0"/>
    </xf>
    <xf numFmtId="0" fontId="4" fillId="0" borderId="31" xfId="0" applyFont="1" applyBorder="1" applyProtection="1">
      <protection locked="0"/>
    </xf>
    <xf numFmtId="2" fontId="4" fillId="0" borderId="1" xfId="0" applyNumberFormat="1" applyFont="1" applyBorder="1" applyProtection="1">
      <protection locked="0"/>
    </xf>
    <xf numFmtId="0" fontId="4" fillId="0" borderId="1" xfId="0" applyFont="1" applyBorder="1" applyProtection="1">
      <protection locked="0"/>
    </xf>
    <xf numFmtId="2" fontId="4" fillId="0" borderId="32" xfId="0" applyNumberFormat="1" applyFont="1" applyBorder="1" applyProtection="1">
      <protection locked="0"/>
    </xf>
    <xf numFmtId="0" fontId="4" fillId="0" borderId="31" xfId="0" applyFont="1" applyBorder="1"/>
    <xf numFmtId="0" fontId="4" fillId="0" borderId="1" xfId="0" applyFont="1" applyBorder="1" applyAlignment="1" applyProtection="1">
      <alignment horizontal="right"/>
      <protection locked="0"/>
    </xf>
    <xf numFmtId="2" fontId="4" fillId="0" borderId="32" xfId="0" applyNumberFormat="1" applyFont="1" applyBorder="1" applyAlignment="1" applyProtection="1">
      <alignment horizontal="right"/>
      <protection locked="0"/>
    </xf>
    <xf numFmtId="0" fontId="4" fillId="0" borderId="31" xfId="0" applyFont="1" applyBorder="1" applyAlignment="1" applyProtection="1">
      <alignment horizontal="right"/>
      <protection locked="0"/>
    </xf>
    <xf numFmtId="2" fontId="4" fillId="0" borderId="1" xfId="0" applyNumberFormat="1" applyFont="1" applyBorder="1" applyAlignment="1" applyProtection="1">
      <alignment horizontal="right"/>
      <protection locked="0"/>
    </xf>
    <xf numFmtId="0" fontId="5" fillId="0" borderId="31" xfId="0" applyFont="1" applyBorder="1"/>
    <xf numFmtId="2" fontId="5" fillId="0" borderId="31" xfId="0" applyNumberFormat="1" applyFont="1" applyBorder="1"/>
    <xf numFmtId="0" fontId="5" fillId="0" borderId="0" xfId="0" applyNumberFormat="1" applyFont="1" applyProtection="1">
      <protection locked="0"/>
    </xf>
    <xf numFmtId="2" fontId="4" fillId="0" borderId="32" xfId="0" applyNumberFormat="1" applyFont="1" applyBorder="1"/>
    <xf numFmtId="0" fontId="4" fillId="0" borderId="31" xfId="0" applyNumberFormat="1" applyFont="1" applyBorder="1" applyAlignment="1" applyProtection="1">
      <alignment horizontal="right"/>
      <protection locked="0"/>
    </xf>
    <xf numFmtId="2" fontId="5" fillId="0" borderId="1" xfId="0" applyNumberFormat="1" applyFont="1" applyBorder="1" applyAlignment="1" applyProtection="1">
      <alignment horizontal="right"/>
      <protection locked="0"/>
    </xf>
    <xf numFmtId="2" fontId="5" fillId="0" borderId="32" xfId="0" applyNumberFormat="1" applyFont="1" applyBorder="1" applyAlignment="1" applyProtection="1">
      <alignment horizontal="right"/>
      <protection locked="0"/>
    </xf>
    <xf numFmtId="2" fontId="4" fillId="0" borderId="31" xfId="0" applyNumberFormat="1" applyFont="1" applyBorder="1"/>
    <xf numFmtId="0" fontId="4" fillId="0" borderId="31" xfId="0" applyNumberFormat="1" applyFont="1" applyBorder="1" applyProtection="1">
      <protection locked="0"/>
    </xf>
    <xf numFmtId="0" fontId="5" fillId="0" borderId="31" xfId="0" applyFont="1" applyBorder="1" applyProtection="1">
      <protection locked="0"/>
    </xf>
    <xf numFmtId="2" fontId="5" fillId="0" borderId="31" xfId="0" applyNumberFormat="1" applyFont="1" applyBorder="1" applyProtection="1">
      <protection locked="0"/>
    </xf>
    <xf numFmtId="0" fontId="5" fillId="0" borderId="39" xfId="0" applyFont="1" applyBorder="1" applyProtection="1">
      <protection locked="0"/>
    </xf>
    <xf numFmtId="2" fontId="5" fillId="0" borderId="39" xfId="0" applyNumberFormat="1" applyFont="1" applyBorder="1" applyProtection="1">
      <protection locked="0"/>
    </xf>
    <xf numFmtId="0" fontId="4" fillId="0" borderId="39" xfId="0" applyFont="1" applyBorder="1" applyProtection="1">
      <protection locked="0"/>
    </xf>
    <xf numFmtId="2" fontId="4" fillId="0" borderId="39" xfId="0" applyNumberFormat="1" applyFont="1" applyBorder="1" applyProtection="1">
      <protection locked="0"/>
    </xf>
    <xf numFmtId="0" fontId="5" fillId="0" borderId="40" xfId="0" applyFont="1" applyBorder="1" applyProtection="1">
      <protection locked="0"/>
    </xf>
    <xf numFmtId="2" fontId="5" fillId="0" borderId="40" xfId="0" applyNumberFormat="1" applyFont="1" applyBorder="1" applyProtection="1">
      <protection locked="0"/>
    </xf>
    <xf numFmtId="0" fontId="4" fillId="0" borderId="0" xfId="0" applyNumberFormat="1" applyFont="1" applyAlignment="1" applyProtection="1">
      <alignment horizontal="center"/>
      <protection locked="0"/>
    </xf>
    <xf numFmtId="0" fontId="4" fillId="0" borderId="0" xfId="0" applyFont="1" applyProtection="1">
      <protection locked="0"/>
    </xf>
    <xf numFmtId="2" fontId="4" fillId="0" borderId="0" xfId="0" applyNumberFormat="1" applyFont="1" applyProtection="1">
      <protection locked="0"/>
    </xf>
    <xf numFmtId="2" fontId="15" fillId="0" borderId="0" xfId="0" applyNumberFormat="1" applyFont="1" applyProtection="1">
      <protection locked="0"/>
    </xf>
    <xf numFmtId="2" fontId="15" fillId="0" borderId="1" xfId="0" applyNumberFormat="1" applyFont="1" applyBorder="1"/>
    <xf numFmtId="2" fontId="3" fillId="0" borderId="1" xfId="0" applyNumberFormat="1" applyFont="1" applyBorder="1"/>
    <xf numFmtId="0" fontId="5" fillId="0" borderId="12" xfId="0" applyFont="1" applyBorder="1"/>
    <xf numFmtId="0" fontId="5" fillId="0" borderId="29" xfId="0" applyFont="1" applyBorder="1"/>
    <xf numFmtId="2" fontId="4" fillId="0" borderId="11" xfId="0" applyNumberFormat="1" applyFont="1" applyBorder="1"/>
    <xf numFmtId="2" fontId="4" fillId="0" borderId="12" xfId="0" applyNumberFormat="1" applyFont="1" applyBorder="1"/>
    <xf numFmtId="0" fontId="4" fillId="0" borderId="12" xfId="0" applyFont="1" applyBorder="1"/>
    <xf numFmtId="2" fontId="4" fillId="0" borderId="29" xfId="0" applyNumberFormat="1" applyFont="1" applyBorder="1"/>
    <xf numFmtId="2" fontId="5" fillId="0" borderId="11" xfId="0" applyNumberFormat="1" applyFont="1" applyBorder="1" applyAlignment="1" applyProtection="1">
      <alignment horizontal="right"/>
      <protection locked="0"/>
    </xf>
    <xf numFmtId="0" fontId="3" fillId="0" borderId="1" xfId="0" applyFont="1" applyBorder="1" applyAlignment="1" applyProtection="1">
      <alignment horizontal="right"/>
      <protection locked="0"/>
    </xf>
    <xf numFmtId="2" fontId="3" fillId="0" borderId="1" xfId="0" applyNumberFormat="1" applyFont="1" applyBorder="1" applyAlignment="1" applyProtection="1">
      <alignment horizontal="right"/>
      <protection locked="0"/>
    </xf>
    <xf numFmtId="2" fontId="4" fillId="0" borderId="11" xfId="0" applyNumberFormat="1" applyFont="1" applyBorder="1" applyProtection="1">
      <protection locked="0"/>
    </xf>
    <xf numFmtId="0" fontId="18" fillId="0" borderId="1" xfId="0" applyNumberFormat="1" applyFont="1" applyBorder="1" applyProtection="1">
      <protection locked="0"/>
    </xf>
    <xf numFmtId="2" fontId="18" fillId="0" borderId="1" xfId="0" applyNumberFormat="1" applyFont="1" applyBorder="1" applyProtection="1">
      <protection locked="0"/>
    </xf>
    <xf numFmtId="0" fontId="22" fillId="0" borderId="1" xfId="0" applyFont="1" applyBorder="1" applyAlignment="1">
      <alignment horizontal="center"/>
    </xf>
    <xf numFmtId="0" fontId="22" fillId="0" borderId="1" xfId="0" applyFont="1" applyBorder="1" applyAlignment="1">
      <alignment horizontal="center" wrapText="1"/>
    </xf>
    <xf numFmtId="0" fontId="29" fillId="0" borderId="1" xfId="0" applyFont="1" applyBorder="1"/>
    <xf numFmtId="0" fontId="99" fillId="0" borderId="1" xfId="0" applyFont="1" applyBorder="1"/>
    <xf numFmtId="0" fontId="22" fillId="0" borderId="1" xfId="0" applyFont="1" applyBorder="1"/>
    <xf numFmtId="0" fontId="100" fillId="0" borderId="1" xfId="0" applyFont="1" applyBorder="1"/>
    <xf numFmtId="0" fontId="74" fillId="0" borderId="1" xfId="0" applyFont="1" applyBorder="1"/>
    <xf numFmtId="1" fontId="74" fillId="0" borderId="1" xfId="0" applyNumberFormat="1" applyFont="1" applyBorder="1"/>
    <xf numFmtId="0" fontId="101" fillId="0" borderId="0" xfId="0" applyFont="1"/>
    <xf numFmtId="0" fontId="54" fillId="0" borderId="1" xfId="0" applyFont="1" applyBorder="1"/>
    <xf numFmtId="0" fontId="54" fillId="0" borderId="1" xfId="0" applyFont="1" applyBorder="1" applyAlignment="1">
      <alignment horizontal="center"/>
    </xf>
    <xf numFmtId="0" fontId="101" fillId="0" borderId="1" xfId="0" applyFont="1" applyBorder="1"/>
    <xf numFmtId="0" fontId="54" fillId="0" borderId="1" xfId="0" applyFont="1" applyBorder="1" applyAlignment="1">
      <alignment horizontal="centerContinuous" vertical="center"/>
    </xf>
    <xf numFmtId="0" fontId="54" fillId="0" borderId="1" xfId="0" applyFont="1" applyBorder="1" applyAlignment="1">
      <alignment horizontal="center" vertical="top" wrapText="1"/>
    </xf>
    <xf numFmtId="0" fontId="101" fillId="0" borderId="11" xfId="0" applyFont="1" applyBorder="1"/>
    <xf numFmtId="1" fontId="54" fillId="0" borderId="1" xfId="0" applyNumberFormat="1" applyFont="1" applyBorder="1"/>
    <xf numFmtId="1" fontId="101" fillId="0" borderId="0" xfId="0" applyNumberFormat="1" applyFont="1"/>
    <xf numFmtId="0" fontId="101" fillId="0" borderId="1" xfId="0" applyFont="1" applyBorder="1" applyAlignment="1">
      <alignment vertical="top"/>
    </xf>
    <xf numFmtId="0" fontId="101" fillId="0" borderId="11" xfId="0" applyFont="1" applyBorder="1" applyAlignment="1">
      <alignment vertical="top" wrapText="1"/>
    </xf>
    <xf numFmtId="0" fontId="101" fillId="0" borderId="11" xfId="0" applyFont="1" applyBorder="1" applyAlignment="1">
      <alignment horizontal="left" wrapText="1"/>
    </xf>
    <xf numFmtId="0" fontId="101" fillId="0" borderId="11" xfId="0" applyFont="1" applyBorder="1" applyAlignment="1">
      <alignment wrapText="1"/>
    </xf>
    <xf numFmtId="0" fontId="101" fillId="0" borderId="1" xfId="0" applyFont="1" applyBorder="1" applyAlignment="1">
      <alignment wrapText="1"/>
    </xf>
    <xf numFmtId="0" fontId="54" fillId="0" borderId="1" xfId="0" applyFont="1" applyBorder="1" applyAlignment="1">
      <alignment horizontal="center" vertical="center"/>
    </xf>
    <xf numFmtId="0" fontId="54" fillId="0" borderId="1" xfId="0" applyFont="1" applyBorder="1" applyAlignment="1">
      <alignment wrapText="1"/>
    </xf>
    <xf numFmtId="0" fontId="65" fillId="0" borderId="0" xfId="0" applyFont="1" applyProtection="1">
      <protection locked="0"/>
    </xf>
    <xf numFmtId="2" fontId="65" fillId="0" borderId="0" xfId="0" applyNumberFormat="1" applyFont="1" applyProtection="1">
      <protection locked="0"/>
    </xf>
    <xf numFmtId="0" fontId="102" fillId="0" borderId="0" xfId="0" applyFont="1" applyProtection="1">
      <protection locked="0"/>
    </xf>
    <xf numFmtId="0" fontId="50" fillId="0" borderId="0" xfId="0" applyFont="1" applyAlignment="1">
      <alignment vertical="center" wrapText="1"/>
    </xf>
    <xf numFmtId="0" fontId="50" fillId="0" borderId="13" xfId="0" applyFont="1" applyBorder="1" applyAlignment="1" applyProtection="1">
      <alignment vertical="center"/>
      <protection locked="0"/>
    </xf>
    <xf numFmtId="2" fontId="50" fillId="0" borderId="13" xfId="0" applyNumberFormat="1" applyFont="1" applyBorder="1" applyAlignment="1" applyProtection="1">
      <alignment vertical="center"/>
      <protection locked="0"/>
    </xf>
    <xf numFmtId="0" fontId="53" fillId="0" borderId="1" xfId="0" applyFont="1" applyBorder="1" applyAlignment="1">
      <alignment horizontal="center" vertical="center"/>
    </xf>
    <xf numFmtId="0" fontId="53" fillId="0" borderId="1" xfId="0" applyFont="1" applyBorder="1" applyAlignment="1">
      <alignment vertical="center"/>
    </xf>
    <xf numFmtId="0" fontId="54" fillId="0" borderId="1" xfId="0" applyFont="1" applyBorder="1" applyAlignment="1">
      <alignment horizontal="center" vertical="center" wrapText="1"/>
    </xf>
    <xf numFmtId="2" fontId="54" fillId="0" borderId="1" xfId="0" applyNumberFormat="1" applyFont="1" applyBorder="1" applyAlignment="1">
      <alignment horizontal="center" vertical="center" wrapText="1"/>
    </xf>
    <xf numFmtId="0" fontId="62" fillId="0" borderId="0" xfId="0" applyFont="1" applyProtection="1">
      <protection locked="0"/>
    </xf>
    <xf numFmtId="0" fontId="102" fillId="0" borderId="1" xfId="0" applyFont="1" applyBorder="1" applyAlignment="1">
      <alignment horizontal="center"/>
    </xf>
    <xf numFmtId="0" fontId="102" fillId="0" borderId="1" xfId="0" applyFont="1" applyBorder="1" applyAlignment="1">
      <alignment horizontal="left"/>
    </xf>
    <xf numFmtId="0" fontId="102" fillId="0" borderId="1" xfId="0" applyFont="1" applyBorder="1" applyProtection="1">
      <protection locked="0"/>
    </xf>
    <xf numFmtId="2" fontId="102" fillId="0" borderId="1" xfId="0" applyNumberFormat="1" applyFont="1" applyBorder="1" applyProtection="1">
      <protection locked="0"/>
    </xf>
    <xf numFmtId="1" fontId="102" fillId="0" borderId="1" xfId="0" applyNumberFormat="1" applyFont="1" applyBorder="1" applyProtection="1">
      <protection locked="0"/>
    </xf>
    <xf numFmtId="0" fontId="84" fillId="0" borderId="1" xfId="0" applyFont="1" applyBorder="1"/>
    <xf numFmtId="0" fontId="84" fillId="0" borderId="1" xfId="0" applyFont="1" applyBorder="1" applyProtection="1">
      <protection locked="0"/>
    </xf>
    <xf numFmtId="2" fontId="84" fillId="0" borderId="1" xfId="0" applyNumberFormat="1" applyFont="1" applyBorder="1" applyProtection="1">
      <protection locked="0"/>
    </xf>
    <xf numFmtId="1" fontId="84" fillId="0" borderId="1" xfId="0" applyNumberFormat="1" applyFont="1" applyBorder="1" applyProtection="1">
      <protection locked="0"/>
    </xf>
    <xf numFmtId="0" fontId="102" fillId="0" borderId="1" xfId="0" applyFont="1" applyBorder="1" applyAlignment="1" applyProtection="1">
      <alignment horizontal="center"/>
      <protection locked="0"/>
    </xf>
    <xf numFmtId="0" fontId="102" fillId="0" borderId="1" xfId="0" applyFont="1" applyBorder="1" applyAlignment="1" applyProtection="1">
      <alignment horizontal="left"/>
      <protection locked="0"/>
    </xf>
    <xf numFmtId="0" fontId="84" fillId="0" borderId="1" xfId="0" applyFont="1" applyBorder="1" applyAlignment="1" applyProtection="1">
      <alignment horizontal="center"/>
      <protection locked="0"/>
    </xf>
    <xf numFmtId="0" fontId="102" fillId="0" borderId="1" xfId="0" applyFont="1" applyBorder="1"/>
    <xf numFmtId="2" fontId="102" fillId="0" borderId="1" xfId="0" applyNumberFormat="1" applyFont="1" applyBorder="1"/>
    <xf numFmtId="1" fontId="102" fillId="0" borderId="1" xfId="0" applyNumberFormat="1" applyFont="1" applyBorder="1"/>
    <xf numFmtId="1" fontId="84" fillId="0" borderId="1" xfId="0" applyNumberFormat="1" applyFont="1" applyBorder="1"/>
    <xf numFmtId="2" fontId="84" fillId="0" borderId="1" xfId="0" applyNumberFormat="1" applyFont="1" applyBorder="1"/>
    <xf numFmtId="0" fontId="84" fillId="0" borderId="1" xfId="0" applyFont="1" applyBorder="1" applyAlignment="1" applyProtection="1">
      <alignment horizontal="left"/>
      <protection locked="0"/>
    </xf>
    <xf numFmtId="2" fontId="102" fillId="0" borderId="0" xfId="0" applyNumberFormat="1" applyFont="1" applyProtection="1">
      <protection locked="0"/>
    </xf>
    <xf numFmtId="0" fontId="6" fillId="0" borderId="0" xfId="0" applyNumberFormat="1" applyFont="1" applyAlignment="1">
      <alignment horizontal="right"/>
    </xf>
    <xf numFmtId="0" fontId="6" fillId="0" borderId="1" xfId="0" applyNumberFormat="1" applyFont="1" applyBorder="1" applyAlignment="1">
      <alignment horizontal="center"/>
    </xf>
    <xf numFmtId="0" fontId="6" fillId="0" borderId="11" xfId="0" applyNumberFormat="1" applyFont="1" applyBorder="1" applyAlignment="1">
      <alignment horizontal="center"/>
    </xf>
    <xf numFmtId="0" fontId="6" fillId="0" borderId="8" xfId="0" applyFont="1" applyBorder="1" applyAlignment="1">
      <alignment horizontal="right"/>
    </xf>
    <xf numFmtId="0" fontId="6" fillId="0" borderId="9" xfId="0" applyFont="1" applyBorder="1" applyAlignment="1">
      <alignment horizontal="right"/>
    </xf>
    <xf numFmtId="0" fontId="6" fillId="0" borderId="1" xfId="0" applyNumberFormat="1" applyFont="1" applyBorder="1" applyAlignment="1">
      <alignment horizontal="right"/>
    </xf>
    <xf numFmtId="0" fontId="6" fillId="0" borderId="1" xfId="0" applyFont="1" applyBorder="1" applyAlignment="1">
      <alignment horizontal="right"/>
    </xf>
    <xf numFmtId="0" fontId="6" fillId="0" borderId="1" xfId="0" applyFont="1" applyBorder="1"/>
    <xf numFmtId="0" fontId="6" fillId="0" borderId="11" xfId="0" applyFont="1" applyBorder="1"/>
    <xf numFmtId="0" fontId="6" fillId="0" borderId="1" xfId="0" applyFont="1" applyBorder="1" applyAlignment="1">
      <alignment horizontal="center"/>
    </xf>
    <xf numFmtId="0" fontId="6" fillId="0" borderId="11" xfId="0" applyFont="1" applyBorder="1" applyAlignment="1">
      <alignment horizontal="center"/>
    </xf>
    <xf numFmtId="0" fontId="6" fillId="0" borderId="11" xfId="0" applyFont="1" applyBorder="1" applyAlignment="1">
      <alignment horizontal="right"/>
    </xf>
    <xf numFmtId="0" fontId="6" fillId="0" borderId="8" xfId="0" applyFont="1" applyBorder="1" applyAlignment="1">
      <alignment horizontal="center"/>
    </xf>
    <xf numFmtId="0" fontId="104"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shrinkToFit="1"/>
      <protection locked="0"/>
    </xf>
    <xf numFmtId="0" fontId="16" fillId="0" borderId="1" xfId="0" applyFont="1" applyBorder="1" applyAlignment="1" applyProtection="1">
      <alignment shrinkToFit="1"/>
      <protection locked="0"/>
    </xf>
    <xf numFmtId="0" fontId="105" fillId="0" borderId="1" xfId="0" applyNumberFormat="1" applyFont="1" applyBorder="1" applyAlignment="1" applyProtection="1">
      <alignment horizontal="center"/>
      <protection locked="0"/>
    </xf>
    <xf numFmtId="0" fontId="105" fillId="0" borderId="1" xfId="0" applyNumberFormat="1" applyFont="1" applyBorder="1" applyProtection="1">
      <protection locked="0"/>
    </xf>
    <xf numFmtId="0" fontId="51" fillId="0" borderId="8" xfId="0" applyFont="1" applyBorder="1" applyAlignment="1">
      <alignment horizontal="right"/>
    </xf>
    <xf numFmtId="0" fontId="51" fillId="0" borderId="1" xfId="0" applyFont="1" applyBorder="1" applyAlignment="1">
      <alignment horizontal="right"/>
    </xf>
    <xf numFmtId="0" fontId="6" fillId="0" borderId="0" xfId="0" applyNumberFormat="1" applyFont="1" applyAlignment="1">
      <alignment horizontal="left"/>
    </xf>
    <xf numFmtId="0" fontId="6" fillId="0" borderId="0" xfId="0" applyFont="1" applyAlignment="1">
      <alignment horizontal="right"/>
    </xf>
    <xf numFmtId="0" fontId="3" fillId="0" borderId="0" xfId="0" applyNumberFormat="1" applyFont="1" applyAlignment="1">
      <alignment horizontal="center" wrapText="1"/>
    </xf>
    <xf numFmtId="0" fontId="3" fillId="0" borderId="1" xfId="0" applyNumberFormat="1" applyFont="1" applyBorder="1" applyAlignment="1">
      <alignment horizontal="center" vertical="center"/>
    </xf>
    <xf numFmtId="0" fontId="3" fillId="0" borderId="1" xfId="0" applyFont="1" applyBorder="1" applyAlignment="1">
      <alignment horizontal="left" shrinkToFit="1"/>
    </xf>
    <xf numFmtId="0" fontId="3" fillId="0" borderId="1" xfId="0" applyFont="1" applyBorder="1" applyAlignment="1">
      <alignment horizontal="right" shrinkToFit="1"/>
    </xf>
    <xf numFmtId="0" fontId="3" fillId="0" borderId="1" xfId="0" applyFont="1" applyBorder="1" applyAlignment="1">
      <alignment horizontal="center" shrinkToFit="1"/>
    </xf>
    <xf numFmtId="0" fontId="15" fillId="0" borderId="1" xfId="0" applyFont="1" applyBorder="1" applyAlignment="1">
      <alignment horizontal="center" shrinkToFit="1"/>
    </xf>
    <xf numFmtId="0" fontId="15" fillId="0" borderId="1" xfId="0" applyFont="1" applyBorder="1" applyAlignment="1">
      <alignment horizontal="left" shrinkToFit="1"/>
    </xf>
    <xf numFmtId="2" fontId="15" fillId="0" borderId="1" xfId="0" applyNumberFormat="1" applyFont="1" applyBorder="1" applyAlignment="1">
      <alignment horizontal="right" shrinkToFit="1"/>
    </xf>
    <xf numFmtId="2" fontId="3" fillId="0" borderId="1" xfId="0" applyNumberFormat="1" applyFont="1" applyBorder="1" applyAlignment="1">
      <alignment horizontal="right" shrinkToFit="1"/>
    </xf>
    <xf numFmtId="2" fontId="3" fillId="0" borderId="1" xfId="0" applyNumberFormat="1" applyFont="1" applyBorder="1" applyAlignment="1">
      <alignment shrinkToFit="1"/>
    </xf>
    <xf numFmtId="2" fontId="3" fillId="0" borderId="1" xfId="0" applyNumberFormat="1" applyFont="1" applyBorder="1" applyAlignment="1">
      <alignment horizontal="center" shrinkToFit="1"/>
    </xf>
    <xf numFmtId="0" fontId="3" fillId="0" borderId="0" xfId="0" applyNumberFormat="1" applyFont="1" applyAlignment="1">
      <alignment horizontal="right"/>
    </xf>
    <xf numFmtId="0" fontId="15" fillId="0" borderId="1" xfId="0" applyFont="1" applyBorder="1" applyAlignment="1" applyProtection="1">
      <alignment horizontal="center" shrinkToFit="1"/>
      <protection locked="0"/>
    </xf>
    <xf numFmtId="0" fontId="3" fillId="0" borderId="1" xfId="0" applyFont="1" applyBorder="1" applyAlignment="1" applyProtection="1">
      <alignment horizontal="center" shrinkToFit="1"/>
      <protection locked="0"/>
    </xf>
    <xf numFmtId="0" fontId="3" fillId="0" borderId="1" xfId="0" applyFont="1" applyBorder="1" applyAlignment="1" applyProtection="1">
      <alignment shrinkToFit="1"/>
      <protection locked="0"/>
    </xf>
    <xf numFmtId="0" fontId="14" fillId="0" borderId="1" xfId="0" applyFont="1" applyBorder="1" applyAlignment="1" applyProtection="1">
      <alignment horizontal="center" shrinkToFit="1"/>
      <protection locked="0"/>
    </xf>
    <xf numFmtId="0" fontId="106" fillId="0" borderId="1" xfId="0" applyFont="1" applyBorder="1" applyAlignment="1" applyProtection="1">
      <alignment horizontal="center" shrinkToFit="1"/>
      <protection locked="0"/>
    </xf>
    <xf numFmtId="0" fontId="14" fillId="0" borderId="1" xfId="0" applyFont="1" applyBorder="1" applyAlignment="1" applyProtection="1">
      <alignment shrinkToFit="1"/>
      <protection locked="0"/>
    </xf>
    <xf numFmtId="0" fontId="14" fillId="0" borderId="1" xfId="0" applyFont="1" applyBorder="1" applyAlignment="1" applyProtection="1">
      <alignment horizontal="left" shrinkToFit="1"/>
      <protection locked="0"/>
    </xf>
    <xf numFmtId="2" fontId="54" fillId="0" borderId="1" xfId="0" applyNumberFormat="1" applyFont="1" applyBorder="1" applyAlignment="1">
      <alignment horizontal="right" shrinkToFit="1"/>
    </xf>
    <xf numFmtId="2" fontId="53" fillId="0" borderId="1" xfId="0" applyNumberFormat="1" applyFont="1" applyBorder="1" applyAlignment="1">
      <alignment horizontal="right" shrinkToFit="1"/>
    </xf>
    <xf numFmtId="2" fontId="6" fillId="0" borderId="1" xfId="0" applyNumberFormat="1" applyFont="1" applyBorder="1" applyAlignment="1">
      <alignment horizontal="right"/>
    </xf>
    <xf numFmtId="0" fontId="57" fillId="0" borderId="0" xfId="0" applyNumberFormat="1" applyFont="1" applyAlignment="1">
      <alignment horizontal="center" wrapText="1"/>
    </xf>
    <xf numFmtId="0" fontId="6" fillId="0" borderId="0" xfId="0" applyNumberFormat="1" applyFont="1" applyAlignment="1">
      <alignment horizontal="center" wrapText="1"/>
    </xf>
    <xf numFmtId="0" fontId="54" fillId="0" borderId="1" xfId="0" applyNumberFormat="1" applyFont="1" applyBorder="1" applyAlignment="1">
      <alignment horizontal="center"/>
    </xf>
    <xf numFmtId="0" fontId="54" fillId="0" borderId="11" xfId="0" applyNumberFormat="1" applyFont="1" applyBorder="1" applyAlignment="1">
      <alignment horizontal="center"/>
    </xf>
    <xf numFmtId="0" fontId="54" fillId="0" borderId="1" xfId="0" applyNumberFormat="1" applyFont="1" applyBorder="1" applyAlignment="1">
      <alignment horizontal="left"/>
    </xf>
    <xf numFmtId="0" fontId="101" fillId="0" borderId="8" xfId="0" applyFont="1" applyBorder="1" applyAlignment="1">
      <alignment horizontal="right"/>
    </xf>
    <xf numFmtId="0" fontId="101" fillId="0" borderId="9" xfId="0" applyFont="1" applyBorder="1" applyAlignment="1">
      <alignment horizontal="right"/>
    </xf>
    <xf numFmtId="0" fontId="101" fillId="0" borderId="8" xfId="0" applyFont="1" applyBorder="1" applyAlignment="1">
      <alignment horizontal="center"/>
    </xf>
    <xf numFmtId="0" fontId="101" fillId="0" borderId="1" xfId="0" applyNumberFormat="1" applyFont="1" applyBorder="1" applyAlignment="1">
      <alignment horizontal="center"/>
    </xf>
    <xf numFmtId="0" fontId="101" fillId="0" borderId="1" xfId="0" applyNumberFormat="1" applyFont="1" applyBorder="1" applyAlignment="1">
      <alignment horizontal="left"/>
    </xf>
    <xf numFmtId="2" fontId="108" fillId="0" borderId="1" xfId="0" applyNumberFormat="1" applyFont="1" applyBorder="1" applyAlignment="1">
      <alignment horizontal="right" shrinkToFit="1"/>
    </xf>
    <xf numFmtId="2" fontId="57" fillId="0" borderId="1" xfId="0" applyNumberFormat="1" applyFont="1" applyBorder="1" applyAlignment="1">
      <alignment horizontal="right" shrinkToFit="1"/>
    </xf>
    <xf numFmtId="2" fontId="57" fillId="0" borderId="1" xfId="0" applyNumberFormat="1" applyFont="1" applyBorder="1" applyAlignment="1">
      <alignment shrinkToFit="1"/>
    </xf>
    <xf numFmtId="2" fontId="57" fillId="0" borderId="11" xfId="0" applyNumberFormat="1" applyFont="1" applyBorder="1" applyAlignment="1">
      <alignment shrinkToFit="1"/>
    </xf>
    <xf numFmtId="2" fontId="57" fillId="0" borderId="1" xfId="0" applyNumberFormat="1" applyFont="1" applyBorder="1" applyAlignment="1">
      <alignment horizontal="center" shrinkToFit="1"/>
    </xf>
    <xf numFmtId="0" fontId="101" fillId="0" borderId="1" xfId="0" applyNumberFormat="1" applyFont="1" applyBorder="1" applyAlignment="1" applyProtection="1">
      <alignment horizontal="center"/>
      <protection locked="0"/>
    </xf>
    <xf numFmtId="0" fontId="54" fillId="0" borderId="1" xfId="0" applyNumberFormat="1" applyFont="1" applyBorder="1" applyAlignment="1" applyProtection="1">
      <alignment horizontal="center"/>
      <protection locked="0"/>
    </xf>
    <xf numFmtId="0" fontId="54" fillId="0" borderId="1" xfId="0" applyNumberFormat="1" applyFont="1" applyBorder="1" applyProtection="1">
      <protection locked="0"/>
    </xf>
    <xf numFmtId="2" fontId="57" fillId="0" borderId="11" xfId="0" applyNumberFormat="1" applyFont="1" applyBorder="1" applyAlignment="1">
      <alignment horizontal="right" shrinkToFit="1"/>
    </xf>
    <xf numFmtId="2" fontId="57" fillId="0" borderId="8" xfId="0" applyNumberFormat="1" applyFont="1" applyBorder="1" applyAlignment="1">
      <alignment horizontal="center" shrinkToFit="1"/>
    </xf>
    <xf numFmtId="2" fontId="57" fillId="0" borderId="8" xfId="0" applyNumberFormat="1" applyFont="1" applyBorder="1" applyAlignment="1">
      <alignment horizontal="right" shrinkToFit="1"/>
    </xf>
    <xf numFmtId="0" fontId="109" fillId="0" borderId="1" xfId="0" applyNumberFormat="1" applyFont="1" applyBorder="1" applyAlignment="1" applyProtection="1">
      <alignment horizontal="center"/>
      <protection locked="0"/>
    </xf>
    <xf numFmtId="0" fontId="101" fillId="0" borderId="1" xfId="0" applyNumberFormat="1" applyFont="1" applyBorder="1" applyProtection="1">
      <protection locked="0"/>
    </xf>
    <xf numFmtId="0" fontId="90" fillId="0" borderId="1" xfId="0" applyNumberFormat="1" applyFont="1" applyBorder="1" applyAlignment="1" applyProtection="1">
      <alignment horizontal="center"/>
      <protection locked="0"/>
    </xf>
    <xf numFmtId="0" fontId="90" fillId="0" borderId="1" xfId="0" applyNumberFormat="1" applyFont="1" applyBorder="1" applyProtection="1">
      <protection locked="0"/>
    </xf>
    <xf numFmtId="0" fontId="109" fillId="0" borderId="1" xfId="0" applyNumberFormat="1" applyFont="1" applyBorder="1" applyProtection="1">
      <protection locked="0"/>
    </xf>
    <xf numFmtId="0" fontId="109" fillId="0" borderId="1" xfId="0" applyNumberFormat="1" applyFont="1" applyBorder="1" applyAlignment="1" applyProtection="1">
      <alignment horizontal="left"/>
      <protection locked="0"/>
    </xf>
    <xf numFmtId="0" fontId="62" fillId="0" borderId="0" xfId="0" applyFont="1" applyFill="1"/>
    <xf numFmtId="0" fontId="53" fillId="0" borderId="1" xfId="0" applyFont="1" applyFill="1" applyBorder="1" applyAlignment="1">
      <alignment horizontal="center" vertical="center"/>
    </xf>
    <xf numFmtId="0" fontId="53" fillId="0" borderId="1" xfId="0" applyFont="1" applyFill="1" applyBorder="1"/>
    <xf numFmtId="0" fontId="50" fillId="0" borderId="1" xfId="0" applyFont="1" applyFill="1" applyBorder="1"/>
    <xf numFmtId="1" fontId="50" fillId="0" borderId="1" xfId="0" applyNumberFormat="1" applyFont="1" applyFill="1" applyBorder="1"/>
    <xf numFmtId="2" fontId="50" fillId="0" borderId="1" xfId="0" applyNumberFormat="1" applyFont="1" applyFill="1" applyBorder="1"/>
    <xf numFmtId="0" fontId="50" fillId="0" borderId="0" xfId="0" applyFont="1" applyFill="1" applyBorder="1"/>
    <xf numFmtId="1" fontId="81" fillId="0" borderId="1" xfId="0" applyNumberFormat="1" applyFont="1" applyFill="1" applyBorder="1" applyAlignment="1">
      <alignment horizontal="right" vertical="center"/>
    </xf>
    <xf numFmtId="0" fontId="53" fillId="0" borderId="0" xfId="0" applyFont="1" applyFill="1"/>
    <xf numFmtId="0" fontId="110" fillId="0" borderId="0" xfId="0" applyFont="1"/>
    <xf numFmtId="0" fontId="111" fillId="0" borderId="0" xfId="0" applyFont="1"/>
    <xf numFmtId="0" fontId="5" fillId="0" borderId="1" xfId="0" applyFont="1" applyBorder="1" applyAlignment="1">
      <alignment horizontal="center" shrinkToFit="1"/>
    </xf>
    <xf numFmtId="0" fontId="5" fillId="0" borderId="1" xfId="0" applyFont="1" applyBorder="1" applyAlignment="1">
      <alignment horizontal="left" shrinkToFit="1"/>
    </xf>
    <xf numFmtId="0" fontId="4" fillId="0" borderId="1" xfId="0" applyFont="1" applyBorder="1" applyAlignment="1">
      <alignment horizontal="center" shrinkToFit="1"/>
    </xf>
    <xf numFmtId="0" fontId="4" fillId="0" borderId="1" xfId="0" applyFont="1" applyBorder="1" applyAlignment="1">
      <alignment horizontal="left" shrinkToFit="1"/>
    </xf>
    <xf numFmtId="2" fontId="20" fillId="0" borderId="1" xfId="0" applyNumberFormat="1" applyFont="1" applyBorder="1"/>
    <xf numFmtId="0" fontId="93" fillId="0" borderId="1" xfId="0" applyFont="1" applyBorder="1" applyAlignment="1">
      <alignment horizontal="left" shrinkToFit="1"/>
    </xf>
    <xf numFmtId="1" fontId="20" fillId="0" borderId="1" xfId="0" applyNumberFormat="1" applyFont="1" applyBorder="1"/>
    <xf numFmtId="0" fontId="96" fillId="0" borderId="1" xfId="0" applyFont="1" applyBorder="1" applyAlignment="1">
      <alignment horizontal="left" shrinkToFit="1"/>
    </xf>
    <xf numFmtId="2" fontId="17" fillId="0" borderId="1" xfId="0" applyNumberFormat="1" applyFont="1" applyBorder="1"/>
    <xf numFmtId="0" fontId="7" fillId="0" borderId="0" xfId="0" applyFont="1"/>
    <xf numFmtId="2" fontId="110" fillId="0" borderId="0" xfId="0" applyNumberFormat="1" applyFont="1"/>
    <xf numFmtId="0" fontId="112" fillId="0" borderId="1" xfId="0" applyFont="1" applyBorder="1" applyAlignment="1">
      <alignment horizontal="center"/>
    </xf>
    <xf numFmtId="2" fontId="3" fillId="0" borderId="1" xfId="0" applyNumberFormat="1" applyFont="1" applyBorder="1" applyAlignment="1" applyProtection="1">
      <alignment horizontal="center"/>
      <protection locked="0"/>
    </xf>
    <xf numFmtId="1" fontId="3" fillId="0" borderId="1" xfId="0" applyNumberFormat="1" applyFont="1" applyBorder="1" applyAlignment="1" applyProtection="1">
      <alignment horizontal="center"/>
      <protection locked="0"/>
    </xf>
    <xf numFmtId="0" fontId="97" fillId="0" borderId="1" xfId="0" applyFont="1" applyBorder="1" applyAlignment="1">
      <alignment horizontal="center"/>
    </xf>
    <xf numFmtId="0" fontId="97" fillId="0" borderId="1" xfId="0" applyFont="1" applyBorder="1" applyAlignment="1">
      <alignment horizontal="left"/>
    </xf>
    <xf numFmtId="0" fontId="94" fillId="0" borderId="1" xfId="0" applyFont="1" applyBorder="1"/>
    <xf numFmtId="2" fontId="94" fillId="0" borderId="1" xfId="0" applyNumberFormat="1" applyFont="1" applyBorder="1"/>
    <xf numFmtId="2" fontId="18" fillId="0" borderId="1" xfId="0" applyNumberFormat="1" applyFont="1" applyBorder="1"/>
    <xf numFmtId="1" fontId="18" fillId="0" borderId="1" xfId="0" applyNumberFormat="1" applyFont="1" applyBorder="1"/>
    <xf numFmtId="0" fontId="94" fillId="0" borderId="1" xfId="0" applyFont="1" applyBorder="1" applyAlignment="1">
      <alignment horizontal="center"/>
    </xf>
    <xf numFmtId="0" fontId="94" fillId="0" borderId="1" xfId="0" applyFont="1" applyBorder="1" applyAlignment="1">
      <alignment horizontal="left"/>
    </xf>
    <xf numFmtId="0" fontId="97" fillId="0" borderId="1" xfId="0" applyFont="1" applyBorder="1"/>
    <xf numFmtId="2" fontId="97" fillId="0" borderId="1" xfId="0" applyNumberFormat="1" applyFont="1" applyBorder="1"/>
    <xf numFmtId="0" fontId="95" fillId="0" borderId="1" xfId="0" applyFont="1" applyBorder="1" applyAlignment="1">
      <alignment horizontal="left"/>
    </xf>
    <xf numFmtId="0" fontId="98" fillId="0" borderId="1" xfId="0" applyFont="1" applyBorder="1" applyAlignment="1">
      <alignment horizontal="left"/>
    </xf>
    <xf numFmtId="0" fontId="15" fillId="0" borderId="0" xfId="0" applyFont="1"/>
    <xf numFmtId="1" fontId="3" fillId="0" borderId="1" xfId="0" applyNumberFormat="1" applyFont="1" applyBorder="1" applyProtection="1">
      <protection locked="0"/>
    </xf>
    <xf numFmtId="2" fontId="3" fillId="0" borderId="1" xfId="0" applyNumberFormat="1" applyFont="1" applyBorder="1" applyProtection="1">
      <protection locked="0"/>
    </xf>
    <xf numFmtId="0" fontId="3" fillId="0" borderId="1" xfId="0" applyFont="1" applyBorder="1" applyAlignment="1">
      <alignment horizontal="center"/>
    </xf>
    <xf numFmtId="0" fontId="113" fillId="0" borderId="1" xfId="0" applyFont="1" applyBorder="1" applyAlignment="1" applyProtection="1">
      <alignment horizontal="center" vertical="center" wrapText="1"/>
      <protection locked="0"/>
    </xf>
    <xf numFmtId="1" fontId="113" fillId="0" borderId="1" xfId="0" applyNumberFormat="1" applyFont="1" applyBorder="1" applyAlignment="1" applyProtection="1">
      <alignment horizontal="center" vertical="center" wrapText="1"/>
      <protection locked="0"/>
    </xf>
    <xf numFmtId="2" fontId="3" fillId="0" borderId="1" xfId="0" applyNumberFormat="1" applyFont="1" applyBorder="1" applyAlignment="1">
      <alignment horizontal="center"/>
    </xf>
    <xf numFmtId="0" fontId="15" fillId="0" borderId="1" xfId="0" applyFont="1" applyBorder="1" applyAlignment="1" applyProtection="1">
      <alignment horizontal="center"/>
      <protection locked="0"/>
    </xf>
    <xf numFmtId="0" fontId="15" fillId="0" borderId="1" xfId="4" applyFont="1" applyBorder="1" applyProtection="1">
      <protection locked="0"/>
    </xf>
    <xf numFmtId="1" fontId="15" fillId="0" borderId="1" xfId="0" applyNumberFormat="1" applyFont="1" applyBorder="1" applyProtection="1">
      <protection locked="0"/>
    </xf>
    <xf numFmtId="2" fontId="15" fillId="0" borderId="1" xfId="0" applyNumberFormat="1" applyFont="1" applyBorder="1" applyProtection="1">
      <protection locked="0"/>
    </xf>
    <xf numFmtId="0" fontId="15" fillId="0" borderId="1" xfId="0" applyFont="1" applyBorder="1" applyAlignment="1">
      <alignment horizontal="center"/>
    </xf>
    <xf numFmtId="1" fontId="3" fillId="0" borderId="1" xfId="0" applyNumberFormat="1" applyFont="1" applyBorder="1"/>
    <xf numFmtId="0" fontId="15" fillId="0" borderId="1" xfId="5" applyFont="1" applyBorder="1"/>
    <xf numFmtId="0" fontId="3" fillId="0" borderId="1" xfId="0" applyFont="1" applyBorder="1" applyAlignment="1" applyProtection="1">
      <alignment horizontal="center"/>
      <protection locked="0"/>
    </xf>
    <xf numFmtId="0" fontId="15" fillId="0" borderId="0" xfId="0" applyFont="1" applyAlignment="1">
      <alignment horizontal="center"/>
    </xf>
    <xf numFmtId="1" fontId="15" fillId="0" borderId="1" xfId="0" applyNumberFormat="1" applyFont="1" applyBorder="1"/>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15" fillId="0" borderId="1" xfId="0" applyFont="1" applyBorder="1" applyAlignment="1">
      <alignment wrapText="1"/>
    </xf>
    <xf numFmtId="0" fontId="3" fillId="0" borderId="1" xfId="0" applyFont="1" applyBorder="1" applyAlignment="1">
      <alignment horizontal="center" vertical="center"/>
    </xf>
    <xf numFmtId="1" fontId="3" fillId="0" borderId="1" xfId="0" applyNumberFormat="1" applyFont="1" applyBorder="1" applyAlignment="1" applyProtection="1">
      <alignment horizontal="center" vertical="center"/>
      <protection locked="0"/>
    </xf>
    <xf numFmtId="0" fontId="17" fillId="0" borderId="1" xfId="0" applyFont="1" applyBorder="1" applyAlignment="1">
      <alignment horizontal="center" shrinkToFit="1"/>
    </xf>
    <xf numFmtId="0" fontId="17" fillId="0" borderId="1" xfId="0" applyFont="1" applyBorder="1" applyAlignment="1">
      <alignment horizontal="left" shrinkToFit="1"/>
    </xf>
    <xf numFmtId="0" fontId="15" fillId="0" borderId="1" xfId="0" applyFont="1" applyBorder="1" applyAlignment="1">
      <alignment horizontal="right"/>
    </xf>
    <xf numFmtId="0" fontId="20" fillId="0" borderId="1" xfId="0" applyFont="1" applyBorder="1" applyAlignment="1">
      <alignment horizontal="center" shrinkToFit="1"/>
    </xf>
    <xf numFmtId="0" fontId="20" fillId="0" borderId="1" xfId="0" applyFont="1" applyBorder="1" applyAlignment="1">
      <alignment horizontal="left" shrinkToFit="1"/>
    </xf>
    <xf numFmtId="0" fontId="20" fillId="0" borderId="1" xfId="0" applyFont="1" applyBorder="1" applyAlignment="1">
      <alignment horizontal="center"/>
    </xf>
    <xf numFmtId="1" fontId="17" fillId="0" borderId="1" xfId="0" applyNumberFormat="1" applyFont="1" applyBorder="1"/>
    <xf numFmtId="1" fontId="17" fillId="0" borderId="1" xfId="0" applyNumberFormat="1" applyFont="1" applyBorder="1" applyAlignment="1">
      <alignment horizontal="center"/>
    </xf>
    <xf numFmtId="0" fontId="17" fillId="0" borderId="1" xfId="0" applyFont="1" applyBorder="1" applyAlignment="1">
      <alignment horizontal="center"/>
    </xf>
    <xf numFmtId="0" fontId="106" fillId="0" borderId="1" xfId="0" applyFont="1" applyBorder="1" applyAlignment="1">
      <alignment horizontal="left" shrinkToFit="1"/>
    </xf>
    <xf numFmtId="1" fontId="20" fillId="0" borderId="1" xfId="0" applyNumberFormat="1" applyFont="1" applyBorder="1" applyAlignment="1">
      <alignment horizontal="center"/>
    </xf>
    <xf numFmtId="0" fontId="54" fillId="0" borderId="1" xfId="0" applyFont="1" applyBorder="1" applyAlignment="1">
      <alignment horizontal="center" shrinkToFit="1"/>
    </xf>
    <xf numFmtId="0" fontId="54" fillId="0" borderId="1" xfId="0" applyFont="1" applyBorder="1" applyAlignment="1">
      <alignment horizontal="left" shrinkToFit="1"/>
    </xf>
    <xf numFmtId="1" fontId="54" fillId="0" borderId="1" xfId="0" applyNumberFormat="1" applyFont="1" applyBorder="1" applyAlignment="1">
      <alignment horizontal="center"/>
    </xf>
    <xf numFmtId="0" fontId="51" fillId="0" borderId="0" xfId="0" applyFont="1"/>
    <xf numFmtId="0" fontId="110" fillId="0" borderId="1" xfId="0" applyFont="1" applyBorder="1" applyAlignment="1">
      <alignment horizontal="center"/>
    </xf>
    <xf numFmtId="0" fontId="110" fillId="0" borderId="1" xfId="0" applyFont="1" applyBorder="1" applyAlignment="1">
      <alignment horizontal="left"/>
    </xf>
    <xf numFmtId="0" fontId="110" fillId="0" borderId="1" xfId="0" applyFont="1" applyBorder="1"/>
    <xf numFmtId="1" fontId="110" fillId="0" borderId="1" xfId="0" applyNumberFormat="1" applyFont="1" applyBorder="1"/>
    <xf numFmtId="1" fontId="110" fillId="0" borderId="0" xfId="0" applyNumberFormat="1" applyFont="1"/>
    <xf numFmtId="0" fontId="115" fillId="0" borderId="0" xfId="0" applyNumberFormat="1" applyFont="1" applyProtection="1">
      <protection locked="0"/>
    </xf>
    <xf numFmtId="0" fontId="15" fillId="3" borderId="0" xfId="0" applyNumberFormat="1" applyFont="1" applyFill="1" applyProtection="1">
      <protection locked="0"/>
    </xf>
    <xf numFmtId="0" fontId="3" fillId="3" borderId="0" xfId="0" applyNumberFormat="1" applyFont="1" applyFill="1" applyProtection="1">
      <protection locked="0"/>
    </xf>
    <xf numFmtId="0" fontId="116" fillId="0" borderId="0" xfId="0" applyNumberFormat="1" applyFont="1" applyProtection="1">
      <protection locked="0"/>
    </xf>
    <xf numFmtId="0" fontId="54" fillId="3" borderId="1" xfId="0" applyNumberFormat="1" applyFont="1" applyFill="1" applyBorder="1" applyAlignment="1" applyProtection="1">
      <alignment horizontal="center" vertical="center" wrapText="1"/>
      <protection locked="0"/>
    </xf>
    <xf numFmtId="0" fontId="15" fillId="3" borderId="0" xfId="0" applyNumberFormat="1" applyFont="1" applyFill="1" applyAlignment="1" applyProtection="1">
      <alignment vertical="center"/>
      <protection locked="0"/>
    </xf>
    <xf numFmtId="0" fontId="115" fillId="0" borderId="0" xfId="0" applyNumberFormat="1" applyFont="1" applyAlignment="1" applyProtection="1">
      <alignment vertical="center"/>
      <protection locked="0"/>
    </xf>
    <xf numFmtId="0" fontId="117" fillId="3" borderId="1" xfId="0" applyNumberFormat="1" applyFont="1" applyFill="1" applyBorder="1" applyAlignment="1" applyProtection="1">
      <alignment horizontal="center" vertical="top" wrapText="1"/>
      <protection locked="0"/>
    </xf>
    <xf numFmtId="0" fontId="117" fillId="3" borderId="11" xfId="0" applyNumberFormat="1" applyFont="1" applyFill="1" applyBorder="1" applyAlignment="1" applyProtection="1">
      <alignment vertical="top" shrinkToFit="1"/>
      <protection locked="0"/>
    </xf>
    <xf numFmtId="0" fontId="117" fillId="3" borderId="8" xfId="0" applyNumberFormat="1" applyFont="1" applyFill="1" applyBorder="1" applyAlignment="1" applyProtection="1">
      <alignment horizontal="center" vertical="top" wrapText="1"/>
      <protection locked="0"/>
    </xf>
    <xf numFmtId="0" fontId="17" fillId="3" borderId="1" xfId="0" applyNumberFormat="1" applyFont="1" applyFill="1" applyBorder="1" applyAlignment="1" applyProtection="1">
      <alignment horizontal="center" vertical="center"/>
      <protection locked="0"/>
    </xf>
    <xf numFmtId="0" fontId="17" fillId="3" borderId="11" xfId="0" applyNumberFormat="1" applyFont="1" applyFill="1" applyBorder="1" applyAlignment="1" applyProtection="1">
      <alignment vertical="center" shrinkToFit="1"/>
      <protection locked="0"/>
    </xf>
    <xf numFmtId="0" fontId="17" fillId="3" borderId="8" xfId="0" applyNumberFormat="1" applyFont="1" applyFill="1" applyBorder="1" applyAlignment="1" applyProtection="1">
      <alignment horizontal="center" vertical="top" wrapText="1"/>
      <protection locked="0"/>
    </xf>
    <xf numFmtId="0" fontId="17" fillId="3" borderId="0" xfId="0" applyNumberFormat="1" applyFont="1" applyFill="1" applyProtection="1">
      <protection locked="0"/>
    </xf>
    <xf numFmtId="0" fontId="118" fillId="0" borderId="0" xfId="0" applyNumberFormat="1" applyFont="1" applyProtection="1">
      <protection locked="0"/>
    </xf>
    <xf numFmtId="0" fontId="119" fillId="3" borderId="1" xfId="0" applyNumberFormat="1" applyFont="1" applyFill="1" applyBorder="1" applyAlignment="1" applyProtection="1">
      <alignment horizontal="center"/>
      <protection locked="0"/>
    </xf>
    <xf numFmtId="0" fontId="119" fillId="3" borderId="11" xfId="0" applyNumberFormat="1" applyFont="1" applyFill="1" applyBorder="1" applyAlignment="1" applyProtection="1">
      <alignment shrinkToFit="1"/>
      <protection locked="0"/>
    </xf>
    <xf numFmtId="0" fontId="120" fillId="3" borderId="1" xfId="0" applyNumberFormat="1" applyFont="1" applyFill="1" applyBorder="1" applyAlignment="1" applyProtection="1">
      <alignment horizontal="center"/>
      <protection locked="0"/>
    </xf>
    <xf numFmtId="0" fontId="120" fillId="3" borderId="11" xfId="0" applyNumberFormat="1" applyFont="1" applyFill="1" applyBorder="1" applyAlignment="1" applyProtection="1">
      <alignment shrinkToFit="1"/>
      <protection locked="0"/>
    </xf>
    <xf numFmtId="0" fontId="53" fillId="3" borderId="0" xfId="0" applyNumberFormat="1" applyFont="1" applyFill="1" applyProtection="1">
      <protection locked="0"/>
    </xf>
    <xf numFmtId="0" fontId="121" fillId="0" borderId="0" xfId="0" applyNumberFormat="1" applyFont="1" applyProtection="1">
      <protection locked="0"/>
    </xf>
    <xf numFmtId="0" fontId="20" fillId="3" borderId="8" xfId="0" applyNumberFormat="1" applyFont="1" applyFill="1" applyBorder="1" applyAlignment="1" applyProtection="1">
      <alignment horizontal="center" vertical="center"/>
      <protection locked="0"/>
    </xf>
    <xf numFmtId="0" fontId="54" fillId="3" borderId="0" xfId="0" applyNumberFormat="1" applyFont="1" applyFill="1" applyProtection="1">
      <protection locked="0"/>
    </xf>
    <xf numFmtId="0" fontId="122" fillId="0" borderId="0" xfId="0" applyNumberFormat="1" applyFont="1" applyProtection="1">
      <protection locked="0"/>
    </xf>
    <xf numFmtId="0" fontId="120" fillId="3" borderId="1" xfId="0" applyNumberFormat="1" applyFont="1" applyFill="1" applyBorder="1" applyProtection="1">
      <protection locked="0"/>
    </xf>
    <xf numFmtId="0" fontId="20" fillId="3" borderId="1" xfId="0" applyNumberFormat="1" applyFont="1" applyFill="1" applyBorder="1" applyProtection="1">
      <protection locked="0"/>
    </xf>
    <xf numFmtId="0" fontId="53" fillId="3" borderId="1" xfId="0" applyFont="1" applyFill="1" applyBorder="1" applyProtection="1">
      <protection locked="0"/>
    </xf>
    <xf numFmtId="0" fontId="123" fillId="0" borderId="0" xfId="0" applyNumberFormat="1" applyFont="1" applyAlignment="1" applyProtection="1">
      <alignment shrinkToFit="1"/>
      <protection locked="0"/>
    </xf>
    <xf numFmtId="0" fontId="115" fillId="12" borderId="0" xfId="0" applyNumberFormat="1" applyFont="1" applyFill="1" applyProtection="1">
      <protection locked="0"/>
    </xf>
    <xf numFmtId="0" fontId="112" fillId="0" borderId="1" xfId="0" applyFont="1" applyFill="1" applyBorder="1" applyAlignment="1">
      <alignment horizontal="center"/>
    </xf>
    <xf numFmtId="0" fontId="19" fillId="0" borderId="1" xfId="0" applyFont="1" applyFill="1" applyBorder="1" applyAlignment="1">
      <alignment horizontal="center" vertical="center" wrapText="1"/>
    </xf>
    <xf numFmtId="0" fontId="112" fillId="0" borderId="1" xfId="0" applyFont="1" applyFill="1" applyBorder="1" applyAlignment="1">
      <alignment horizontal="center" vertical="center"/>
    </xf>
    <xf numFmtId="2" fontId="112" fillId="0" borderId="1" xfId="0" applyNumberFormat="1" applyFont="1" applyFill="1" applyBorder="1" applyAlignment="1">
      <alignment horizontal="center" vertical="center"/>
    </xf>
    <xf numFmtId="0" fontId="79" fillId="3" borderId="0" xfId="0" applyFont="1" applyFill="1" applyAlignment="1">
      <alignment horizontal="center"/>
    </xf>
    <xf numFmtId="0" fontId="79" fillId="3" borderId="1" xfId="0" applyFont="1" applyFill="1" applyBorder="1" applyAlignment="1">
      <alignment horizontal="center" vertical="center" wrapText="1"/>
    </xf>
    <xf numFmtId="0" fontId="127" fillId="3" borderId="1" xfId="0" applyFont="1" applyFill="1" applyBorder="1" applyAlignment="1">
      <alignment horizontal="center" vertical="center" wrapText="1"/>
    </xf>
    <xf numFmtId="165" fontId="127" fillId="3" borderId="1" xfId="0" applyNumberFormat="1" applyFont="1" applyFill="1" applyBorder="1" applyAlignment="1">
      <alignment horizontal="center" vertical="center"/>
    </xf>
    <xf numFmtId="165" fontId="79" fillId="3" borderId="1" xfId="0" applyNumberFormat="1" applyFont="1" applyFill="1" applyBorder="1" applyAlignment="1">
      <alignment horizontal="center" vertical="center"/>
    </xf>
    <xf numFmtId="164" fontId="79" fillId="3" borderId="1" xfId="0" applyNumberFormat="1" applyFont="1" applyFill="1" applyBorder="1" applyAlignment="1">
      <alignment horizontal="center" vertical="center"/>
    </xf>
    <xf numFmtId="164" fontId="127" fillId="3" borderId="1" xfId="0" applyNumberFormat="1" applyFont="1" applyFill="1" applyBorder="1" applyAlignment="1">
      <alignment horizontal="center" vertical="center"/>
    </xf>
    <xf numFmtId="1" fontId="79" fillId="3" borderId="1" xfId="0" applyNumberFormat="1" applyFont="1" applyFill="1" applyBorder="1" applyAlignment="1">
      <alignment horizontal="center" vertical="center"/>
    </xf>
    <xf numFmtId="2" fontId="79" fillId="3" borderId="1" xfId="0" applyNumberFormat="1" applyFont="1" applyFill="1" applyBorder="1" applyAlignment="1">
      <alignment horizontal="center" vertical="center"/>
    </xf>
    <xf numFmtId="165" fontId="79" fillId="3" borderId="1" xfId="0" applyNumberFormat="1" applyFont="1" applyFill="1" applyBorder="1" applyAlignment="1">
      <alignment horizontal="center" vertical="center" wrapText="1"/>
    </xf>
    <xf numFmtId="164" fontId="79" fillId="3" borderId="1" xfId="0" applyNumberFormat="1" applyFont="1" applyFill="1" applyBorder="1" applyAlignment="1">
      <alignment horizontal="center" vertical="center" wrapText="1"/>
    </xf>
    <xf numFmtId="2" fontId="79" fillId="3" borderId="1" xfId="0" applyNumberFormat="1" applyFont="1" applyFill="1" applyBorder="1" applyAlignment="1">
      <alignment horizontal="center" vertical="center" wrapText="1"/>
    </xf>
    <xf numFmtId="0" fontId="128" fillId="4" borderId="8"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28" fillId="4" borderId="10" xfId="0" applyFont="1" applyFill="1" applyBorder="1" applyAlignment="1">
      <alignment horizontal="center" vertical="center"/>
    </xf>
    <xf numFmtId="0" fontId="79" fillId="3" borderId="11" xfId="0" applyFont="1" applyFill="1" applyBorder="1" applyAlignment="1">
      <alignment horizontal="center" vertical="center" wrapText="1"/>
    </xf>
    <xf numFmtId="0" fontId="79" fillId="3" borderId="12" xfId="0" applyFont="1" applyFill="1" applyBorder="1" applyAlignment="1">
      <alignment horizontal="center" vertical="center" wrapText="1"/>
    </xf>
    <xf numFmtId="0" fontId="79" fillId="3" borderId="1" xfId="0" applyFont="1" applyFill="1" applyBorder="1" applyAlignment="1">
      <alignment horizontal="center" vertical="center"/>
    </xf>
    <xf numFmtId="0" fontId="0" fillId="3" borderId="0" xfId="0" applyFill="1"/>
    <xf numFmtId="0" fontId="24" fillId="0" borderId="0" xfId="0" applyFont="1"/>
    <xf numFmtId="49" fontId="129" fillId="3" borderId="1" xfId="0" applyNumberFormat="1" applyFont="1" applyFill="1" applyBorder="1" applyAlignment="1">
      <alignment horizontal="center" vertical="center" wrapText="1"/>
    </xf>
    <xf numFmtId="49" fontId="0" fillId="3" borderId="0" xfId="0" applyNumberFormat="1" applyFill="1"/>
    <xf numFmtId="0" fontId="130" fillId="3" borderId="1" xfId="0" applyFont="1" applyFill="1" applyBorder="1" applyAlignment="1">
      <alignment vertical="center"/>
    </xf>
    <xf numFmtId="1" fontId="131" fillId="3" borderId="1" xfId="0" applyNumberFormat="1" applyFont="1" applyFill="1" applyBorder="1" applyAlignment="1">
      <alignment vertical="center"/>
    </xf>
    <xf numFmtId="2" fontId="131" fillId="3" borderId="1" xfId="0" applyNumberFormat="1" applyFont="1" applyFill="1" applyBorder="1" applyAlignment="1">
      <alignment vertical="center"/>
    </xf>
    <xf numFmtId="0" fontId="0" fillId="0" borderId="1" xfId="0" applyBorder="1" applyAlignment="1">
      <alignment vertical="center" wrapText="1"/>
    </xf>
    <xf numFmtId="0" fontId="0" fillId="0" borderId="0" xfId="0" applyAlignment="1">
      <alignment vertical="center"/>
    </xf>
    <xf numFmtId="0" fontId="131" fillId="3" borderId="1" xfId="0" applyFont="1" applyFill="1" applyBorder="1" applyAlignment="1">
      <alignment vertical="center"/>
    </xf>
    <xf numFmtId="0" fontId="0" fillId="0" borderId="1" xfId="0" applyBorder="1" applyAlignment="1">
      <alignment vertical="top" wrapText="1"/>
    </xf>
    <xf numFmtId="0" fontId="130" fillId="3" borderId="1" xfId="0" applyFont="1" applyFill="1" applyBorder="1" applyAlignment="1">
      <alignment horizontal="left" vertical="center"/>
    </xf>
    <xf numFmtId="1" fontId="131" fillId="3" borderId="1" xfId="0" applyNumberFormat="1" applyFont="1" applyFill="1" applyBorder="1" applyAlignment="1">
      <alignment horizontal="right" vertical="center"/>
    </xf>
    <xf numFmtId="2" fontId="131" fillId="3" borderId="1" xfId="0" applyNumberFormat="1" applyFont="1" applyFill="1" applyBorder="1" applyAlignment="1">
      <alignment horizontal="right" vertical="center"/>
    </xf>
    <xf numFmtId="0" fontId="0" fillId="0" borderId="1" xfId="0" applyBorder="1" applyAlignment="1">
      <alignment horizontal="left" vertical="center" wrapText="1"/>
    </xf>
    <xf numFmtId="0" fontId="0" fillId="3" borderId="0" xfId="0" applyFill="1" applyAlignment="1">
      <alignment horizontal="center" vertical="center"/>
    </xf>
    <xf numFmtId="0" fontId="130" fillId="14" borderId="1" xfId="0" applyFont="1" applyFill="1" applyBorder="1" applyAlignment="1">
      <alignment vertical="center"/>
    </xf>
    <xf numFmtId="1" fontId="130" fillId="14" borderId="1" xfId="0" applyNumberFormat="1" applyFont="1" applyFill="1" applyBorder="1" applyAlignment="1">
      <alignment vertical="center"/>
    </xf>
    <xf numFmtId="2" fontId="130" fillId="14" borderId="1" xfId="0" applyNumberFormat="1" applyFont="1" applyFill="1" applyBorder="1" applyAlignment="1">
      <alignment vertical="center"/>
    </xf>
    <xf numFmtId="0" fontId="0" fillId="0" borderId="1" xfId="0" applyBorder="1" applyAlignment="1">
      <alignment vertical="center"/>
    </xf>
    <xf numFmtId="1" fontId="0" fillId="0" borderId="0" xfId="0" applyNumberFormat="1" applyAlignment="1">
      <alignment vertical="center"/>
    </xf>
    <xf numFmtId="0" fontId="130" fillId="3" borderId="1" xfId="0" applyFont="1" applyFill="1" applyBorder="1" applyAlignment="1">
      <alignment vertical="center" wrapText="1"/>
    </xf>
    <xf numFmtId="1" fontId="130" fillId="3" borderId="1" xfId="0" applyNumberFormat="1" applyFont="1" applyFill="1" applyBorder="1" applyAlignment="1">
      <alignment vertical="center"/>
    </xf>
    <xf numFmtId="2" fontId="130" fillId="3" borderId="1" xfId="0" applyNumberFormat="1" applyFont="1" applyFill="1" applyBorder="1" applyAlignment="1">
      <alignment vertical="center"/>
    </xf>
    <xf numFmtId="0" fontId="133" fillId="4" borderId="1" xfId="0" applyFont="1" applyFill="1" applyBorder="1" applyAlignment="1">
      <alignment horizontal="center" vertical="top" wrapText="1"/>
    </xf>
    <xf numFmtId="0" fontId="133" fillId="4" borderId="1" xfId="0" applyFont="1" applyFill="1" applyBorder="1" applyAlignment="1">
      <alignment horizontal="center"/>
    </xf>
    <xf numFmtId="0" fontId="133" fillId="4" borderId="1" xfId="0" applyFont="1" applyFill="1" applyBorder="1" applyAlignment="1">
      <alignment horizontal="center" wrapText="1"/>
    </xf>
    <xf numFmtId="0" fontId="133" fillId="4" borderId="1" xfId="0" applyFont="1" applyFill="1" applyBorder="1"/>
    <xf numFmtId="0" fontId="133" fillId="4" borderId="1" xfId="0" applyFont="1" applyFill="1" applyBorder="1" applyAlignment="1">
      <alignment horizontal="right"/>
    </xf>
    <xf numFmtId="0" fontId="134" fillId="4" borderId="1" xfId="0" applyFont="1" applyFill="1" applyBorder="1" applyAlignment="1">
      <alignment horizontal="right"/>
    </xf>
    <xf numFmtId="0" fontId="0" fillId="0" borderId="0" xfId="0" applyNumberFormat="1"/>
    <xf numFmtId="0" fontId="23" fillId="0" borderId="1" xfId="0" applyNumberFormat="1" applyFont="1" applyBorder="1" applyAlignment="1">
      <alignment horizontal="center" vertical="center" wrapText="1"/>
    </xf>
    <xf numFmtId="0" fontId="0" fillId="0" borderId="0" xfId="0" applyNumberFormat="1" applyAlignment="1">
      <alignment horizontal="center" vertical="center" wrapText="1"/>
    </xf>
    <xf numFmtId="0" fontId="0" fillId="0" borderId="56" xfId="0" applyNumberFormat="1" applyBorder="1"/>
    <xf numFmtId="0" fontId="23" fillId="0" borderId="56" xfId="0" applyNumberFormat="1" applyFont="1" applyBorder="1"/>
    <xf numFmtId="0" fontId="5" fillId="0" borderId="1" xfId="0" applyNumberFormat="1" applyFont="1" applyBorder="1" applyAlignment="1">
      <alignment horizontal="center" wrapText="1"/>
    </xf>
    <xf numFmtId="0" fontId="3" fillId="0" borderId="1" xfId="0" applyNumberFormat="1" applyFont="1" applyBorder="1" applyAlignment="1">
      <alignment horizontal="center"/>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xf>
    <xf numFmtId="2" fontId="5" fillId="0" borderId="2"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2" fontId="5" fillId="0" borderId="8"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2" fontId="5" fillId="0" borderId="7" xfId="0" applyNumberFormat="1" applyFont="1" applyBorder="1" applyAlignment="1">
      <alignment horizontal="center" vertical="center" wrapText="1"/>
    </xf>
    <xf numFmtId="2" fontId="5" fillId="0" borderId="9"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2" fillId="0" borderId="1" xfId="0" applyFont="1" applyBorder="1" applyAlignment="1" applyProtection="1">
      <alignment horizont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135" fillId="0" borderId="56" xfId="0" applyNumberFormat="1" applyFont="1" applyBorder="1" applyAlignment="1">
      <alignment horizontal="center" vertical="center"/>
    </xf>
    <xf numFmtId="0" fontId="23" fillId="0" borderId="11" xfId="0" applyNumberFormat="1" applyFont="1" applyBorder="1" applyAlignment="1">
      <alignment horizontal="center"/>
    </xf>
    <xf numFmtId="0" fontId="23" fillId="0" borderId="29" xfId="0" applyNumberFormat="1" applyFont="1" applyBorder="1" applyAlignment="1">
      <alignment horizontal="center"/>
    </xf>
    <xf numFmtId="0" fontId="23" fillId="0" borderId="12" xfId="0" applyNumberFormat="1" applyFont="1" applyBorder="1" applyAlignment="1">
      <alignment horizontal="center"/>
    </xf>
    <xf numFmtId="0" fontId="23" fillId="0" borderId="1" xfId="0" applyNumberFormat="1" applyFont="1" applyBorder="1" applyAlignment="1">
      <alignment horizontal="center" vertical="center" wrapText="1"/>
    </xf>
    <xf numFmtId="0" fontId="135" fillId="0" borderId="55" xfId="0" applyNumberFormat="1" applyFont="1" applyBorder="1" applyAlignment="1">
      <alignment horizontal="center" vertical="center"/>
    </xf>
    <xf numFmtId="49" fontId="24" fillId="0" borderId="1" xfId="0" applyNumberFormat="1" applyFont="1" applyBorder="1" applyAlignment="1">
      <alignment horizontal="center" wrapText="1"/>
    </xf>
    <xf numFmtId="0" fontId="133" fillId="4" borderId="1" xfId="0" applyFont="1" applyFill="1" applyBorder="1" applyAlignment="1">
      <alignment horizontal="center" vertical="top" wrapText="1"/>
    </xf>
    <xf numFmtId="0" fontId="79" fillId="3" borderId="11" xfId="0" applyFont="1" applyFill="1" applyBorder="1" applyAlignment="1">
      <alignment horizontal="center" vertical="center" wrapText="1"/>
    </xf>
    <xf numFmtId="0" fontId="79" fillId="3" borderId="12" xfId="0" applyFont="1" applyFill="1" applyBorder="1" applyAlignment="1">
      <alignment horizontal="center" vertical="center" wrapText="1"/>
    </xf>
    <xf numFmtId="0" fontId="127" fillId="3" borderId="1" xfId="0" applyFont="1" applyFill="1" applyBorder="1" applyAlignment="1">
      <alignment horizontal="center" vertical="center"/>
    </xf>
    <xf numFmtId="0" fontId="79" fillId="3" borderId="1" xfId="0" applyFont="1" applyFill="1" applyBorder="1" applyAlignment="1">
      <alignment horizontal="center" vertical="center" wrapText="1"/>
    </xf>
    <xf numFmtId="0" fontId="127" fillId="3" borderId="1" xfId="0" applyFont="1" applyFill="1" applyBorder="1" applyAlignment="1">
      <alignment horizontal="center" vertical="center" wrapText="1"/>
    </xf>
    <xf numFmtId="0" fontId="132" fillId="3" borderId="11" xfId="0" applyFont="1" applyFill="1" applyBorder="1" applyAlignment="1">
      <alignment horizontal="center" vertical="center"/>
    </xf>
    <xf numFmtId="0" fontId="132" fillId="3" borderId="29" xfId="0" applyFont="1" applyFill="1" applyBorder="1" applyAlignment="1">
      <alignment horizontal="center" vertical="center"/>
    </xf>
    <xf numFmtId="0" fontId="132" fillId="3" borderId="12" xfId="0" applyFont="1" applyFill="1" applyBorder="1" applyAlignment="1">
      <alignment horizontal="center" vertical="center"/>
    </xf>
    <xf numFmtId="0" fontId="23" fillId="3" borderId="1" xfId="0" applyFont="1" applyFill="1" applyBorder="1" applyAlignment="1">
      <alignment horizontal="center" vertical="center" wrapText="1"/>
    </xf>
    <xf numFmtId="0" fontId="31" fillId="13" borderId="1" xfId="0" applyFont="1" applyFill="1" applyBorder="1" applyAlignment="1">
      <alignment horizontal="center" vertical="center" wrapText="1"/>
    </xf>
    <xf numFmtId="0" fontId="132" fillId="3" borderId="11" xfId="0" applyFont="1" applyFill="1" applyBorder="1" applyAlignment="1">
      <alignment horizontal="center" vertical="center" wrapText="1"/>
    </xf>
    <xf numFmtId="0" fontId="132" fillId="3" borderId="29" xfId="0" applyFont="1" applyFill="1" applyBorder="1" applyAlignment="1">
      <alignment horizontal="center" vertical="center" wrapText="1"/>
    </xf>
    <xf numFmtId="0" fontId="132" fillId="3" borderId="12" xfId="0" applyFont="1" applyFill="1" applyBorder="1" applyAlignment="1">
      <alignment horizontal="center" vertical="center" wrapText="1"/>
    </xf>
    <xf numFmtId="0" fontId="22" fillId="0" borderId="0" xfId="0" applyFont="1" applyAlignment="1">
      <alignment horizontal="center"/>
    </xf>
    <xf numFmtId="0" fontId="23" fillId="3" borderId="2"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 fillId="0" borderId="35"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wrapText="1"/>
    </xf>
    <xf numFmtId="0" fontId="2" fillId="0" borderId="34" xfId="0" applyFont="1" applyBorder="1" applyAlignment="1">
      <alignment horizontal="center" vertical="center"/>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22" fillId="0" borderId="0" xfId="0" applyFont="1" applyBorder="1" applyAlignment="1">
      <alignment horizontal="center" vertical="center" wrapText="1"/>
    </xf>
    <xf numFmtId="0" fontId="24" fillId="0" borderId="0" xfId="0" applyFont="1" applyBorder="1" applyAlignment="1">
      <alignment horizontal="center" vertical="center"/>
    </xf>
    <xf numFmtId="0" fontId="2" fillId="3" borderId="0" xfId="0" applyFont="1" applyFill="1" applyAlignment="1">
      <alignment horizontal="center"/>
    </xf>
    <xf numFmtId="0" fontId="37" fillId="3" borderId="0" xfId="0" applyFont="1" applyFill="1" applyAlignment="1">
      <alignment horizontal="center"/>
    </xf>
    <xf numFmtId="0" fontId="39" fillId="0" borderId="0" xfId="0" applyFont="1" applyAlignment="1">
      <alignment horizontal="center"/>
    </xf>
    <xf numFmtId="0" fontId="39" fillId="3" borderId="44" xfId="0" applyFont="1" applyFill="1" applyBorder="1" applyAlignment="1">
      <alignment horizontal="center"/>
    </xf>
    <xf numFmtId="0" fontId="39" fillId="3" borderId="45" xfId="0" applyFont="1" applyFill="1" applyBorder="1" applyAlignment="1">
      <alignment horizontal="center"/>
    </xf>
    <xf numFmtId="0" fontId="39" fillId="3" borderId="46" xfId="0" applyFont="1" applyFill="1" applyBorder="1" applyAlignment="1">
      <alignment horizontal="center"/>
    </xf>
    <xf numFmtId="0" fontId="39" fillId="0" borderId="41" xfId="0" applyFont="1" applyBorder="1" applyAlignment="1">
      <alignment horizontal="center"/>
    </xf>
    <xf numFmtId="0" fontId="2" fillId="0" borderId="0" xfId="0" applyFont="1" applyAlignment="1">
      <alignment horizontal="center"/>
    </xf>
    <xf numFmtId="0" fontId="2" fillId="0" borderId="34"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lignment horizontal="center" wrapText="1"/>
    </xf>
    <xf numFmtId="0" fontId="17" fillId="0" borderId="0" xfId="0" applyNumberFormat="1" applyFont="1" applyAlignment="1" applyProtection="1">
      <alignment horizontal="center"/>
      <protection locked="0"/>
    </xf>
    <xf numFmtId="0" fontId="3" fillId="0" borderId="13" xfId="0" applyNumberFormat="1" applyFont="1" applyBorder="1" applyAlignment="1" applyProtection="1">
      <alignment horizontal="center"/>
      <protection locked="0"/>
    </xf>
    <xf numFmtId="0" fontId="5" fillId="0" borderId="2" xfId="0" applyNumberFormat="1" applyFont="1" applyBorder="1" applyAlignment="1" applyProtection="1">
      <alignment horizontal="center" vertical="center"/>
      <protection locked="0"/>
    </xf>
    <xf numFmtId="0" fontId="5" fillId="0" borderId="5" xfId="0" applyNumberFormat="1" applyFont="1" applyBorder="1" applyAlignment="1" applyProtection="1">
      <alignment horizontal="center" vertical="center"/>
      <protection locked="0"/>
    </xf>
    <xf numFmtId="0" fontId="5" fillId="0" borderId="8" xfId="0" applyNumberFormat="1" applyFont="1" applyBorder="1" applyAlignment="1" applyProtection="1">
      <alignment horizontal="center" vertical="center"/>
      <protection locked="0"/>
    </xf>
    <xf numFmtId="0" fontId="5" fillId="0" borderId="1" xfId="0" applyNumberFormat="1" applyFont="1" applyBorder="1" applyAlignment="1" applyProtection="1">
      <alignment horizontal="center"/>
      <protection locked="0"/>
    </xf>
    <xf numFmtId="0" fontId="5" fillId="0" borderId="3" xfId="0" applyNumberFormat="1" applyFont="1" applyBorder="1" applyAlignment="1" applyProtection="1">
      <alignment horizontal="center" wrapText="1"/>
      <protection locked="0"/>
    </xf>
    <xf numFmtId="0" fontId="5" fillId="0" borderId="14" xfId="0" applyNumberFormat="1" applyFont="1" applyBorder="1" applyAlignment="1" applyProtection="1">
      <alignment horizontal="center" wrapText="1"/>
      <protection locked="0"/>
    </xf>
    <xf numFmtId="0" fontId="5" fillId="0" borderId="4" xfId="0" applyNumberFormat="1" applyFont="1" applyBorder="1" applyAlignment="1" applyProtection="1">
      <alignment horizontal="center" wrapText="1"/>
      <protection locked="0"/>
    </xf>
    <xf numFmtId="0" fontId="5" fillId="0" borderId="9" xfId="0" applyNumberFormat="1" applyFont="1" applyBorder="1" applyAlignment="1" applyProtection="1">
      <alignment horizontal="center" wrapText="1"/>
      <protection locked="0"/>
    </xf>
    <xf numFmtId="0" fontId="5" fillId="0" borderId="13" xfId="0" applyNumberFormat="1" applyFont="1" applyBorder="1" applyAlignment="1" applyProtection="1">
      <alignment horizontal="center" wrapText="1"/>
      <protection locked="0"/>
    </xf>
    <xf numFmtId="0" fontId="5" fillId="0" borderId="10" xfId="0" applyNumberFormat="1" applyFont="1" applyBorder="1" applyAlignment="1" applyProtection="1">
      <alignment horizontal="center" wrapText="1"/>
      <protection locked="0"/>
    </xf>
    <xf numFmtId="0" fontId="5" fillId="0" borderId="1" xfId="0" applyNumberFormat="1" applyFont="1" applyBorder="1" applyAlignment="1" applyProtection="1">
      <alignment horizontal="center" vertical="center"/>
      <protection locked="0"/>
    </xf>
    <xf numFmtId="0" fontId="5" fillId="3" borderId="3" xfId="0" applyNumberFormat="1" applyFont="1" applyFill="1" applyBorder="1" applyAlignment="1" applyProtection="1">
      <alignment horizontal="center" wrapText="1"/>
      <protection locked="0"/>
    </xf>
    <xf numFmtId="0" fontId="5" fillId="3" borderId="14" xfId="0" applyNumberFormat="1" applyFont="1" applyFill="1" applyBorder="1" applyAlignment="1" applyProtection="1">
      <alignment horizontal="center" wrapText="1"/>
      <protection locked="0"/>
    </xf>
    <xf numFmtId="0" fontId="5" fillId="3" borderId="4" xfId="0" applyNumberFormat="1" applyFont="1" applyFill="1" applyBorder="1" applyAlignment="1" applyProtection="1">
      <alignment horizontal="center" wrapText="1"/>
      <protection locked="0"/>
    </xf>
    <xf numFmtId="0" fontId="5" fillId="3" borderId="9" xfId="0" applyNumberFormat="1" applyFont="1" applyFill="1" applyBorder="1" applyAlignment="1" applyProtection="1">
      <alignment horizontal="center" wrapText="1"/>
      <protection locked="0"/>
    </xf>
    <xf numFmtId="0" fontId="5" fillId="3" borderId="13" xfId="0" applyNumberFormat="1" applyFont="1" applyFill="1" applyBorder="1" applyAlignment="1" applyProtection="1">
      <alignment horizontal="center" wrapText="1"/>
      <protection locked="0"/>
    </xf>
    <xf numFmtId="0" fontId="5" fillId="3" borderId="10" xfId="0" applyNumberFormat="1" applyFont="1" applyFill="1" applyBorder="1" applyAlignment="1" applyProtection="1">
      <alignment horizontal="center" wrapText="1"/>
      <protection locked="0"/>
    </xf>
    <xf numFmtId="0" fontId="5" fillId="3" borderId="1" xfId="0" applyNumberFormat="1" applyFont="1" applyFill="1" applyBorder="1" applyAlignment="1" applyProtection="1">
      <alignment horizontal="center"/>
      <protection locked="0"/>
    </xf>
    <xf numFmtId="0" fontId="45" fillId="0" borderId="1" xfId="0" applyNumberFormat="1" applyFont="1" applyBorder="1" applyAlignment="1" applyProtection="1">
      <alignment wrapText="1"/>
      <protection locked="0"/>
    </xf>
    <xf numFmtId="0" fontId="49" fillId="0" borderId="1" xfId="0" applyNumberFormat="1" applyFont="1" applyBorder="1" applyAlignment="1" applyProtection="1">
      <alignment wrapText="1"/>
      <protection locked="0"/>
    </xf>
    <xf numFmtId="0" fontId="41" fillId="0" borderId="11" xfId="0" applyFont="1" applyBorder="1" applyAlignment="1">
      <alignment horizontal="center" wrapText="1"/>
    </xf>
    <xf numFmtId="0" fontId="41" fillId="0" borderId="29" xfId="0" applyFont="1" applyBorder="1" applyAlignment="1">
      <alignment horizontal="center" wrapText="1"/>
    </xf>
    <xf numFmtId="0" fontId="41" fillId="0" borderId="12" xfId="0" applyFont="1" applyBorder="1" applyAlignment="1">
      <alignment horizontal="center" wrapText="1"/>
    </xf>
    <xf numFmtId="0" fontId="40" fillId="0" borderId="11" xfId="0" applyFont="1" applyBorder="1" applyAlignment="1">
      <alignment horizontal="center" wrapText="1"/>
    </xf>
    <xf numFmtId="0" fontId="40" fillId="0" borderId="29" xfId="0" applyFont="1" applyBorder="1" applyAlignment="1">
      <alignment horizontal="center" wrapText="1"/>
    </xf>
    <xf numFmtId="0" fontId="40" fillId="0" borderId="12" xfId="0" applyFont="1" applyBorder="1" applyAlignment="1">
      <alignment horizontal="center" wrapText="1"/>
    </xf>
    <xf numFmtId="0" fontId="40" fillId="0" borderId="11" xfId="0" applyFont="1" applyBorder="1" applyAlignment="1">
      <alignment horizontal="center"/>
    </xf>
    <xf numFmtId="0" fontId="40" fillId="0" borderId="29" xfId="0" applyFont="1" applyBorder="1" applyAlignment="1">
      <alignment horizontal="center"/>
    </xf>
    <xf numFmtId="0" fontId="40" fillId="0" borderId="12" xfId="0" applyFont="1" applyBorder="1" applyAlignment="1">
      <alignment horizontal="center"/>
    </xf>
    <xf numFmtId="0" fontId="42" fillId="0" borderId="11" xfId="0" applyNumberFormat="1" applyFont="1" applyBorder="1" applyAlignment="1" applyProtection="1">
      <alignment vertical="center" wrapText="1"/>
      <protection locked="0"/>
    </xf>
    <xf numFmtId="0" fontId="42" fillId="0" borderId="12" xfId="0" applyNumberFormat="1" applyFont="1" applyBorder="1" applyAlignment="1" applyProtection="1">
      <alignment vertical="center" wrapText="1"/>
      <protection locked="0"/>
    </xf>
    <xf numFmtId="0" fontId="42" fillId="0" borderId="11" xfId="0" applyNumberFormat="1" applyFont="1" applyBorder="1" applyAlignment="1" applyProtection="1">
      <alignment horizontal="center" vertical="center" wrapText="1"/>
      <protection locked="0"/>
    </xf>
    <xf numFmtId="0" fontId="42" fillId="0" borderId="12" xfId="0" applyNumberFormat="1" applyFont="1" applyBorder="1" applyAlignment="1" applyProtection="1">
      <alignment horizontal="center" vertical="center" wrapText="1"/>
      <protection locked="0"/>
    </xf>
    <xf numFmtId="0" fontId="43" fillId="3" borderId="1" xfId="0" applyNumberFormat="1" applyFont="1" applyFill="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55" fillId="0" borderId="1" xfId="0" applyNumberFormat="1" applyFont="1" applyBorder="1" applyAlignment="1">
      <alignment horizontal="center" wrapText="1"/>
    </xf>
    <xf numFmtId="0" fontId="55" fillId="0" borderId="1" xfId="0" applyNumberFormat="1" applyFont="1" applyBorder="1" applyAlignment="1">
      <alignment horizontal="center" vertical="center"/>
    </xf>
    <xf numFmtId="0" fontId="55" fillId="0" borderId="11" xfId="0" applyNumberFormat="1" applyFont="1" applyBorder="1" applyAlignment="1">
      <alignment horizontal="center" wrapText="1"/>
    </xf>
    <xf numFmtId="0" fontId="55" fillId="0" borderId="12" xfId="0" applyNumberFormat="1" applyFont="1" applyBorder="1" applyAlignment="1">
      <alignment horizontal="center" wrapText="1"/>
    </xf>
    <xf numFmtId="0" fontId="55" fillId="0" borderId="3" xfId="0" applyNumberFormat="1" applyFont="1" applyBorder="1" applyAlignment="1">
      <alignment horizontal="center" vertical="center"/>
    </xf>
    <xf numFmtId="0" fontId="55" fillId="0" borderId="14" xfId="0" applyNumberFormat="1" applyFont="1" applyBorder="1" applyAlignment="1">
      <alignment horizontal="center" vertical="center"/>
    </xf>
    <xf numFmtId="0" fontId="55" fillId="0" borderId="4" xfId="0" applyNumberFormat="1" applyFont="1" applyBorder="1" applyAlignment="1">
      <alignment horizontal="center" vertical="center"/>
    </xf>
    <xf numFmtId="0" fontId="55" fillId="0" borderId="9" xfId="0" applyNumberFormat="1" applyFont="1" applyBorder="1" applyAlignment="1">
      <alignment horizontal="center" vertical="center"/>
    </xf>
    <xf numFmtId="0" fontId="55" fillId="0" borderId="13" xfId="0" applyNumberFormat="1" applyFont="1" applyBorder="1" applyAlignment="1">
      <alignment horizontal="center" vertical="center"/>
    </xf>
    <xf numFmtId="0" fontId="55" fillId="0" borderId="10" xfId="0" applyNumberFormat="1" applyFont="1" applyBorder="1" applyAlignment="1">
      <alignment horizontal="center" vertical="center"/>
    </xf>
    <xf numFmtId="0" fontId="50" fillId="0" borderId="14" xfId="0" applyNumberFormat="1" applyFont="1" applyBorder="1" applyAlignment="1">
      <alignment horizontal="center"/>
    </xf>
    <xf numFmtId="0" fontId="50" fillId="0" borderId="0" xfId="0" applyNumberFormat="1" applyFont="1" applyAlignment="1">
      <alignment horizontal="center"/>
    </xf>
    <xf numFmtId="0" fontId="50" fillId="0" borderId="9" xfId="0" applyNumberFormat="1" applyFont="1" applyBorder="1" applyAlignment="1">
      <alignment horizontal="center"/>
    </xf>
    <xf numFmtId="0" fontId="50" fillId="0" borderId="13" xfId="0" applyNumberFormat="1" applyFont="1" applyBorder="1" applyAlignment="1">
      <alignment horizontal="center"/>
    </xf>
    <xf numFmtId="0" fontId="55" fillId="0" borderId="3" xfId="0" applyNumberFormat="1" applyFont="1" applyBorder="1" applyAlignment="1">
      <alignment horizontal="center"/>
    </xf>
    <xf numFmtId="0" fontId="55" fillId="0" borderId="14" xfId="0" applyNumberFormat="1" applyFont="1" applyBorder="1" applyAlignment="1">
      <alignment horizontal="center"/>
    </xf>
    <xf numFmtId="0" fontId="55" fillId="0" borderId="9" xfId="0" applyNumberFormat="1" applyFont="1" applyBorder="1" applyAlignment="1">
      <alignment horizontal="center"/>
    </xf>
    <xf numFmtId="0" fontId="55" fillId="0" borderId="13" xfId="0" applyNumberFormat="1" applyFont="1" applyBorder="1" applyAlignment="1">
      <alignment horizontal="center"/>
    </xf>
    <xf numFmtId="0" fontId="55" fillId="0" borderId="4" xfId="0" applyNumberFormat="1" applyFont="1" applyBorder="1" applyAlignment="1">
      <alignment horizontal="center"/>
    </xf>
    <xf numFmtId="0" fontId="55" fillId="0" borderId="10" xfId="0" applyNumberFormat="1" applyFont="1" applyBorder="1" applyAlignment="1">
      <alignment horizontal="center"/>
    </xf>
    <xf numFmtId="0" fontId="50" fillId="0" borderId="1" xfId="0" applyNumberFormat="1" applyFont="1" applyBorder="1" applyAlignment="1">
      <alignment horizontal="center" vertical="center"/>
    </xf>
    <xf numFmtId="0" fontId="52" fillId="0" borderId="1" xfId="0" applyNumberFormat="1" applyFont="1" applyBorder="1" applyAlignment="1">
      <alignment horizontal="center" vertical="center"/>
    </xf>
    <xf numFmtId="0" fontId="52" fillId="0" borderId="1" xfId="0" applyNumberFormat="1" applyFont="1" applyBorder="1" applyAlignment="1">
      <alignment horizontal="center" wrapText="1"/>
    </xf>
    <xf numFmtId="0" fontId="52" fillId="0" borderId="3" xfId="0" applyNumberFormat="1" applyFont="1" applyBorder="1" applyAlignment="1">
      <alignment horizontal="center" vertical="center"/>
    </xf>
    <xf numFmtId="0" fontId="52" fillId="0" borderId="14" xfId="0" applyNumberFormat="1" applyFont="1" applyBorder="1" applyAlignment="1">
      <alignment horizontal="center" vertical="center"/>
    </xf>
    <xf numFmtId="0" fontId="52" fillId="0" borderId="4" xfId="0" applyNumberFormat="1" applyFont="1" applyBorder="1" applyAlignment="1">
      <alignment horizontal="center" vertical="center"/>
    </xf>
    <xf numFmtId="0" fontId="52" fillId="0" borderId="9" xfId="0" applyNumberFormat="1" applyFont="1" applyBorder="1" applyAlignment="1">
      <alignment horizontal="center" vertical="center"/>
    </xf>
    <xf numFmtId="0" fontId="52" fillId="0" borderId="13" xfId="0" applyNumberFormat="1" applyFont="1" applyBorder="1" applyAlignment="1">
      <alignment horizontal="center" vertical="center"/>
    </xf>
    <xf numFmtId="0" fontId="52" fillId="0" borderId="10" xfId="0" applyNumberFormat="1" applyFont="1" applyBorder="1" applyAlignment="1">
      <alignment horizontal="center" vertical="center"/>
    </xf>
    <xf numFmtId="0" fontId="52" fillId="0" borderId="8" xfId="0" applyNumberFormat="1" applyFont="1" applyBorder="1" applyAlignment="1">
      <alignment horizontal="center" vertical="center"/>
    </xf>
    <xf numFmtId="0" fontId="52" fillId="0" borderId="8" xfId="0" applyNumberFormat="1" applyFont="1" applyBorder="1" applyAlignment="1">
      <alignment horizontal="center" wrapText="1"/>
    </xf>
    <xf numFmtId="0" fontId="51" fillId="0" borderId="1" xfId="0" applyNumberFormat="1" applyFont="1" applyBorder="1" applyAlignment="1">
      <alignment horizontal="center" vertical="center" wrapText="1"/>
    </xf>
    <xf numFmtId="0" fontId="51" fillId="0" borderId="11" xfId="0" applyNumberFormat="1" applyFont="1" applyBorder="1" applyAlignment="1">
      <alignment horizontal="center" vertical="center"/>
    </xf>
    <xf numFmtId="0" fontId="51" fillId="0" borderId="1" xfId="0" applyNumberFormat="1" applyFont="1" applyBorder="1" applyAlignment="1">
      <alignment horizontal="center" vertical="center"/>
    </xf>
    <xf numFmtId="0" fontId="52" fillId="0" borderId="47" xfId="0" applyNumberFormat="1" applyFont="1" applyBorder="1" applyAlignment="1">
      <alignment horizontal="center"/>
    </xf>
    <xf numFmtId="0" fontId="52" fillId="0" borderId="48" xfId="0" applyNumberFormat="1" applyFont="1" applyBorder="1" applyAlignment="1">
      <alignment horizontal="center"/>
    </xf>
    <xf numFmtId="0" fontId="52" fillId="0" borderId="49" xfId="0" applyNumberFormat="1" applyFont="1" applyBorder="1" applyAlignment="1">
      <alignment horizontal="center"/>
    </xf>
    <xf numFmtId="0" fontId="52" fillId="0" borderId="50" xfId="0" applyNumberFormat="1" applyFont="1" applyBorder="1" applyAlignment="1">
      <alignment horizontal="center"/>
    </xf>
    <xf numFmtId="0" fontId="52" fillId="0" borderId="43" xfId="0" applyNumberFormat="1" applyFont="1" applyBorder="1" applyAlignment="1">
      <alignment horizontal="center"/>
    </xf>
    <xf numFmtId="0" fontId="52" fillId="0" borderId="51" xfId="0" applyNumberFormat="1" applyFont="1" applyBorder="1" applyAlignment="1">
      <alignment horizontal="center"/>
    </xf>
    <xf numFmtId="0" fontId="52" fillId="0" borderId="14" xfId="0" applyNumberFormat="1" applyFont="1" applyBorder="1" applyAlignment="1">
      <alignment horizontal="center" wrapText="1"/>
    </xf>
    <xf numFmtId="0" fontId="52" fillId="0" borderId="14" xfId="0" applyNumberFormat="1" applyFont="1" applyBorder="1" applyAlignment="1">
      <alignment horizontal="center"/>
    </xf>
    <xf numFmtId="0" fontId="52" fillId="0" borderId="4" xfId="0" applyNumberFormat="1" applyFont="1" applyBorder="1" applyAlignment="1">
      <alignment horizontal="center"/>
    </xf>
    <xf numFmtId="0" fontId="52" fillId="0" borderId="13" xfId="0" applyNumberFormat="1" applyFont="1" applyBorder="1" applyAlignment="1">
      <alignment horizontal="center"/>
    </xf>
    <xf numFmtId="0" fontId="52" fillId="0" borderId="10" xfId="0" applyNumberFormat="1" applyFont="1" applyBorder="1" applyAlignment="1">
      <alignment horizontal="center"/>
    </xf>
    <xf numFmtId="0" fontId="52" fillId="0" borderId="3" xfId="0" applyNumberFormat="1" applyFont="1" applyBorder="1" applyAlignment="1">
      <alignment horizontal="center"/>
    </xf>
    <xf numFmtId="0" fontId="52" fillId="0" borderId="9" xfId="0" applyNumberFormat="1" applyFont="1" applyBorder="1" applyAlignment="1">
      <alignment horizontal="center"/>
    </xf>
    <xf numFmtId="0" fontId="53" fillId="0" borderId="1" xfId="0" applyNumberFormat="1" applyFont="1" applyBorder="1" applyAlignment="1">
      <alignment horizontal="center" vertical="center"/>
    </xf>
    <xf numFmtId="0" fontId="53" fillId="0" borderId="11" xfId="0" applyNumberFormat="1" applyFont="1" applyBorder="1" applyAlignment="1">
      <alignment horizontal="center" wrapText="1"/>
    </xf>
    <xf numFmtId="0" fontId="53" fillId="0" borderId="12" xfId="0" applyNumberFormat="1" applyFont="1" applyBorder="1" applyAlignment="1">
      <alignment horizontal="center" wrapText="1"/>
    </xf>
    <xf numFmtId="0" fontId="53" fillId="0" borderId="9" xfId="0" applyNumberFormat="1" applyFont="1" applyBorder="1" applyAlignment="1">
      <alignment horizontal="center"/>
    </xf>
    <xf numFmtId="0" fontId="53" fillId="0" borderId="13" xfId="0" applyNumberFormat="1" applyFont="1" applyBorder="1" applyAlignment="1">
      <alignment horizontal="center"/>
    </xf>
    <xf numFmtId="0" fontId="53" fillId="0" borderId="47" xfId="0" applyNumberFormat="1" applyFont="1" applyBorder="1" applyAlignment="1">
      <alignment horizontal="center"/>
    </xf>
    <xf numFmtId="0" fontId="53" fillId="0" borderId="48" xfId="0" applyNumberFormat="1" applyFont="1" applyBorder="1" applyAlignment="1">
      <alignment horizontal="center"/>
    </xf>
    <xf numFmtId="0" fontId="53" fillId="0" borderId="49" xfId="0" applyNumberFormat="1" applyFont="1" applyBorder="1" applyAlignment="1">
      <alignment horizontal="center"/>
    </xf>
    <xf numFmtId="0" fontId="53" fillId="0" borderId="50" xfId="0" applyNumberFormat="1" applyFont="1" applyBorder="1" applyAlignment="1">
      <alignment horizontal="center"/>
    </xf>
    <xf numFmtId="0" fontId="53" fillId="0" borderId="43" xfId="0" applyNumberFormat="1" applyFont="1" applyBorder="1" applyAlignment="1">
      <alignment horizontal="center"/>
    </xf>
    <xf numFmtId="0" fontId="53" fillId="0" borderId="51" xfId="0" applyNumberFormat="1" applyFont="1" applyBorder="1" applyAlignment="1">
      <alignment horizontal="center"/>
    </xf>
    <xf numFmtId="0" fontId="53" fillId="0" borderId="1" xfId="0" applyNumberFormat="1" applyFont="1" applyBorder="1" applyAlignment="1">
      <alignment horizontal="center" vertical="center" wrapText="1"/>
    </xf>
    <xf numFmtId="0" fontId="53" fillId="0" borderId="14" xfId="0" applyNumberFormat="1" applyFont="1" applyBorder="1" applyAlignment="1">
      <alignment horizontal="center"/>
    </xf>
    <xf numFmtId="0" fontId="53" fillId="0" borderId="0" xfId="0" applyNumberFormat="1" applyFont="1" applyAlignment="1">
      <alignment horizontal="center"/>
    </xf>
    <xf numFmtId="0" fontId="50" fillId="0" borderId="1" xfId="0" applyNumberFormat="1" applyFont="1" applyBorder="1" applyAlignment="1">
      <alignment horizontal="center"/>
    </xf>
    <xf numFmtId="0" fontId="52" fillId="0" borderId="8" xfId="0" applyNumberFormat="1" applyFont="1" applyBorder="1" applyAlignment="1">
      <alignment horizontal="center" vertical="center" wrapText="1"/>
    </xf>
    <xf numFmtId="0" fontId="52" fillId="0" borderId="1" xfId="0" applyNumberFormat="1" applyFont="1" applyBorder="1" applyAlignment="1">
      <alignment horizontal="center" vertical="center" wrapText="1"/>
    </xf>
    <xf numFmtId="0" fontId="52" fillId="0" borderId="11" xfId="0" applyNumberFormat="1" applyFont="1" applyBorder="1" applyAlignment="1">
      <alignment horizontal="center" vertical="center"/>
    </xf>
    <xf numFmtId="0" fontId="52" fillId="0" borderId="52" xfId="0" applyNumberFormat="1" applyFont="1" applyBorder="1" applyAlignment="1">
      <alignment horizontal="center"/>
    </xf>
    <xf numFmtId="0" fontId="52" fillId="0" borderId="0" xfId="0" applyNumberFormat="1" applyFont="1" applyBorder="1" applyAlignment="1">
      <alignment horizontal="center"/>
    </xf>
    <xf numFmtId="0" fontId="52" fillId="0" borderId="53" xfId="0" applyNumberFormat="1" applyFont="1" applyBorder="1" applyAlignment="1">
      <alignment horizontal="center"/>
    </xf>
    <xf numFmtId="0" fontId="53" fillId="0" borderId="8" xfId="0" applyNumberFormat="1" applyFont="1" applyBorder="1" applyAlignment="1">
      <alignment horizontal="center" vertical="center"/>
    </xf>
    <xf numFmtId="0" fontId="52" fillId="0" borderId="1" xfId="0" applyNumberFormat="1" applyFont="1" applyBorder="1" applyAlignment="1">
      <alignment horizontal="center"/>
    </xf>
    <xf numFmtId="0" fontId="53" fillId="0" borderId="1" xfId="0" applyNumberFormat="1" applyFont="1" applyBorder="1" applyAlignment="1" applyProtection="1">
      <alignment horizontal="center" wrapText="1"/>
      <protection locked="0"/>
    </xf>
    <xf numFmtId="0" fontId="53" fillId="0" borderId="1" xfId="0" applyNumberFormat="1" applyFont="1" applyBorder="1" applyAlignment="1" applyProtection="1">
      <alignment horizontal="center"/>
      <protection locked="0"/>
    </xf>
    <xf numFmtId="0" fontId="52" fillId="0" borderId="0" xfId="0" applyNumberFormat="1" applyFont="1" applyAlignment="1" applyProtection="1">
      <alignment horizontal="center"/>
      <protection locked="0"/>
    </xf>
    <xf numFmtId="0" fontId="52" fillId="0" borderId="11" xfId="0" applyNumberFormat="1" applyFont="1" applyBorder="1" applyAlignment="1">
      <alignment horizontal="center"/>
    </xf>
    <xf numFmtId="0" fontId="52" fillId="0" borderId="12" xfId="0" applyNumberFormat="1" applyFont="1" applyBorder="1" applyAlignment="1">
      <alignment horizontal="center"/>
    </xf>
    <xf numFmtId="0" fontId="52" fillId="0" borderId="11" xfId="0" applyNumberFormat="1" applyFont="1" applyBorder="1" applyAlignment="1">
      <alignment horizontal="left"/>
    </xf>
    <xf numFmtId="0" fontId="52" fillId="0" borderId="12" xfId="0" applyNumberFormat="1" applyFont="1" applyBorder="1" applyAlignment="1">
      <alignment horizontal="left"/>
    </xf>
    <xf numFmtId="0" fontId="52" fillId="0" borderId="14" xfId="0" applyNumberFormat="1" applyFont="1" applyBorder="1" applyAlignment="1" applyProtection="1">
      <alignment horizontal="center"/>
      <protection locked="0"/>
    </xf>
    <xf numFmtId="0" fontId="53" fillId="0" borderId="1" xfId="0" applyNumberFormat="1" applyFont="1" applyBorder="1" applyAlignment="1">
      <alignment horizontal="center"/>
    </xf>
    <xf numFmtId="0" fontId="53" fillId="0" borderId="11" xfId="0" applyNumberFormat="1" applyFont="1" applyBorder="1" applyAlignment="1">
      <alignment horizontal="left"/>
    </xf>
    <xf numFmtId="0" fontId="53" fillId="0" borderId="12" xfId="0" applyNumberFormat="1" applyFont="1" applyBorder="1" applyAlignment="1">
      <alignment horizontal="left"/>
    </xf>
    <xf numFmtId="0" fontId="53" fillId="0" borderId="14" xfId="0" applyNumberFormat="1" applyFont="1" applyBorder="1" applyAlignment="1" applyProtection="1">
      <alignment horizontal="center"/>
      <protection locked="0"/>
    </xf>
    <xf numFmtId="0" fontId="53" fillId="0" borderId="0" xfId="0" applyNumberFormat="1" applyFont="1" applyAlignment="1" applyProtection="1">
      <alignment horizontal="center"/>
      <protection locked="0"/>
    </xf>
    <xf numFmtId="0" fontId="53" fillId="0" borderId="1" xfId="0" applyNumberFormat="1" applyFont="1" applyBorder="1" applyAlignment="1">
      <alignment horizontal="center" vertical="top" wrapText="1"/>
    </xf>
    <xf numFmtId="0" fontId="53" fillId="0" borderId="11" xfId="0" applyNumberFormat="1" applyFont="1" applyBorder="1" applyAlignment="1">
      <alignment horizontal="center" vertical="top" wrapText="1"/>
    </xf>
    <xf numFmtId="0" fontId="53" fillId="0" borderId="12" xfId="0" applyNumberFormat="1" applyFont="1" applyBorder="1" applyAlignment="1">
      <alignment horizontal="center" vertical="top" wrapText="1"/>
    </xf>
    <xf numFmtId="0" fontId="52" fillId="0" borderId="12" xfId="0" applyNumberFormat="1" applyFont="1" applyBorder="1" applyAlignment="1">
      <alignment horizontal="center" vertical="center"/>
    </xf>
    <xf numFmtId="0" fontId="22" fillId="0" borderId="0" xfId="0" applyFont="1" applyAlignment="1">
      <alignment horizontal="center" vertical="center" wrapText="1"/>
    </xf>
    <xf numFmtId="0" fontId="2" fillId="0" borderId="15" xfId="0" applyFont="1" applyBorder="1" applyAlignment="1">
      <alignment horizontal="center"/>
    </xf>
    <xf numFmtId="0" fontId="2" fillId="0" borderId="16" xfId="0" applyFont="1" applyBorder="1"/>
    <xf numFmtId="0" fontId="2" fillId="0" borderId="17" xfId="0" applyFont="1" applyBorder="1"/>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4" xfId="0" applyFont="1" applyBorder="1" applyAlignment="1">
      <alignment horizontal="center" vertical="center" wrapText="1"/>
    </xf>
    <xf numFmtId="0" fontId="23" fillId="0" borderId="0" xfId="0" applyFont="1" applyAlignment="1">
      <alignment horizontal="center" vertical="center" wrapText="1"/>
    </xf>
    <xf numFmtId="0" fontId="0" fillId="0" borderId="15" xfId="0" applyBorder="1" applyAlignment="1">
      <alignment horizontal="center"/>
    </xf>
    <xf numFmtId="0" fontId="0" fillId="0" borderId="16" xfId="0" applyBorder="1"/>
    <xf numFmtId="0" fontId="0" fillId="0" borderId="17" xfId="0" applyBorder="1"/>
    <xf numFmtId="0" fontId="2" fillId="0" borderId="0" xfId="0" applyFont="1" applyAlignment="1">
      <alignment horizontal="center" vertical="center"/>
    </xf>
    <xf numFmtId="0" fontId="24" fillId="0" borderId="0" xfId="0" applyFont="1" applyAlignment="1">
      <alignment horizontal="center" vertical="center" wrapText="1"/>
    </xf>
    <xf numFmtId="0" fontId="25" fillId="0" borderId="15" xfId="0" applyFont="1" applyBorder="1" applyAlignment="1">
      <alignment horizontal="center"/>
    </xf>
    <xf numFmtId="0" fontId="26" fillId="0" borderId="18"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66" fillId="3" borderId="11" xfId="0" applyFont="1" applyFill="1" applyBorder="1" applyAlignment="1">
      <alignment horizontal="center" vertical="center" wrapText="1"/>
    </xf>
    <xf numFmtId="0" fontId="66" fillId="3" borderId="12" xfId="0" applyFont="1" applyFill="1" applyBorder="1" applyAlignment="1">
      <alignment horizontal="center" vertical="center" wrapText="1"/>
    </xf>
    <xf numFmtId="0" fontId="66" fillId="0" borderId="13" xfId="0" applyFont="1" applyBorder="1" applyAlignment="1">
      <alignment horizontal="center" vertical="center" wrapText="1"/>
    </xf>
    <xf numFmtId="0" fontId="67" fillId="3" borderId="1" xfId="0" applyFont="1" applyFill="1" applyBorder="1" applyAlignment="1">
      <alignment horizontal="center" vertical="center" wrapText="1"/>
    </xf>
    <xf numFmtId="0" fontId="71" fillId="8" borderId="13" xfId="0" applyFont="1" applyFill="1" applyBorder="1" applyAlignment="1">
      <alignment horizontal="center" vertical="center" wrapText="1"/>
    </xf>
    <xf numFmtId="0" fontId="71" fillId="8" borderId="10" xfId="0" applyFont="1" applyFill="1" applyBorder="1" applyAlignment="1">
      <alignment horizontal="center" vertical="center" wrapText="1"/>
    </xf>
    <xf numFmtId="0" fontId="66" fillId="9" borderId="11" xfId="0" applyFont="1" applyFill="1" applyBorder="1" applyAlignment="1">
      <alignment horizontal="center"/>
    </xf>
    <xf numFmtId="0" fontId="66" fillId="9" borderId="12" xfId="0" applyFont="1" applyFill="1" applyBorder="1" applyAlignment="1">
      <alignment horizontal="center"/>
    </xf>
    <xf numFmtId="0" fontId="73" fillId="0" borderId="0" xfId="0" applyFont="1" applyAlignment="1">
      <alignment horizontal="center" wrapText="1"/>
    </xf>
    <xf numFmtId="0" fontId="73" fillId="0" borderId="26" xfId="0" applyFont="1" applyBorder="1" applyAlignment="1">
      <alignment horizontal="center" wrapText="1"/>
    </xf>
    <xf numFmtId="0" fontId="74" fillId="0" borderId="19" xfId="0" applyFont="1" applyBorder="1" applyAlignment="1">
      <alignment horizontal="center" wrapText="1"/>
    </xf>
    <xf numFmtId="0" fontId="74" fillId="0" borderId="20" xfId="0" applyFont="1" applyBorder="1" applyAlignment="1">
      <alignment horizontal="center" wrapText="1"/>
    </xf>
    <xf numFmtId="0" fontId="74" fillId="0" borderId="21" xfId="0" applyFont="1" applyBorder="1" applyAlignment="1">
      <alignment horizontal="center" wrapText="1"/>
    </xf>
    <xf numFmtId="0" fontId="75" fillId="0" borderId="0" xfId="0" applyFont="1" applyAlignment="1">
      <alignment horizontal="center" wrapText="1"/>
    </xf>
    <xf numFmtId="0" fontId="75" fillId="0" borderId="26" xfId="0" applyFont="1" applyBorder="1" applyAlignment="1">
      <alignment horizontal="center" wrapText="1"/>
    </xf>
    <xf numFmtId="0" fontId="77" fillId="0" borderId="19" xfId="0" applyFont="1" applyBorder="1" applyAlignment="1">
      <alignment horizontal="center" wrapText="1"/>
    </xf>
    <xf numFmtId="0" fontId="77" fillId="0" borderId="20" xfId="0" applyFont="1" applyBorder="1" applyAlignment="1">
      <alignment horizontal="center" wrapText="1"/>
    </xf>
    <xf numFmtId="0" fontId="77" fillId="0" borderId="21" xfId="0" applyFont="1" applyBorder="1" applyAlignment="1">
      <alignment horizontal="center" wrapText="1"/>
    </xf>
    <xf numFmtId="0" fontId="78" fillId="10" borderId="13" xfId="0" applyFont="1" applyFill="1" applyBorder="1" applyAlignment="1">
      <alignment horizontal="center" wrapText="1"/>
    </xf>
    <xf numFmtId="0" fontId="22" fillId="11" borderId="11" xfId="0" applyFont="1" applyFill="1" applyBorder="1" applyAlignment="1">
      <alignment horizontal="center" wrapText="1"/>
    </xf>
    <xf numFmtId="0" fontId="22" fillId="11" borderId="12" xfId="0" applyFont="1" applyFill="1" applyBorder="1" applyAlignment="1">
      <alignment horizontal="center" wrapText="1"/>
    </xf>
    <xf numFmtId="0" fontId="83" fillId="0" borderId="1" xfId="0" applyFont="1" applyBorder="1" applyAlignment="1">
      <alignment horizontal="center" vertical="center" wrapText="1"/>
    </xf>
    <xf numFmtId="0" fontId="80" fillId="0" borderId="11" xfId="0" applyFont="1" applyBorder="1" applyAlignment="1">
      <alignment horizontal="center"/>
    </xf>
    <xf numFmtId="0" fontId="80" fillId="0" borderId="29" xfId="0" applyFont="1" applyBorder="1" applyAlignment="1">
      <alignment horizontal="center"/>
    </xf>
    <xf numFmtId="0" fontId="80" fillId="0" borderId="12" xfId="0" applyFont="1" applyBorder="1" applyAlignment="1">
      <alignment horizontal="center"/>
    </xf>
    <xf numFmtId="0" fontId="81" fillId="0" borderId="11" xfId="0" applyFont="1" applyBorder="1" applyAlignment="1">
      <alignment horizontal="center" wrapText="1"/>
    </xf>
    <xf numFmtId="0" fontId="81" fillId="0" borderId="29" xfId="0" applyFont="1" applyBorder="1" applyAlignment="1">
      <alignment horizontal="center" wrapText="1"/>
    </xf>
    <xf numFmtId="0" fontId="81" fillId="0" borderId="12" xfId="0" applyFont="1" applyBorder="1" applyAlignment="1">
      <alignment horizontal="center" wrapText="1"/>
    </xf>
    <xf numFmtId="0" fontId="50" fillId="0" borderId="9" xfId="0" applyFont="1" applyBorder="1" applyAlignment="1">
      <alignment horizontal="center"/>
    </xf>
    <xf numFmtId="0" fontId="50" fillId="0" borderId="13" xfId="0" applyFont="1" applyBorder="1" applyAlignment="1">
      <alignment horizontal="center"/>
    </xf>
    <xf numFmtId="0" fontId="50" fillId="0" borderId="10" xfId="0" applyFont="1" applyBorder="1" applyAlignment="1">
      <alignment horizontal="center"/>
    </xf>
    <xf numFmtId="0" fontId="86" fillId="0" borderId="1" xfId="0" applyFont="1" applyBorder="1" applyAlignment="1">
      <alignment horizontal="center"/>
    </xf>
    <xf numFmtId="0" fontId="87" fillId="0" borderId="1" xfId="0" applyFont="1" applyBorder="1" applyAlignment="1">
      <alignment horizontal="center" wrapText="1"/>
    </xf>
    <xf numFmtId="0" fontId="53" fillId="0" borderId="1" xfId="0" applyFont="1" applyBorder="1" applyAlignment="1">
      <alignment horizontal="center" wrapText="1"/>
    </xf>
    <xf numFmtId="0" fontId="88" fillId="0" borderId="1" xfId="0" applyFont="1" applyBorder="1" applyAlignment="1">
      <alignment horizontal="center"/>
    </xf>
    <xf numFmtId="0" fontId="90" fillId="0" borderId="1" xfId="0" applyFont="1" applyBorder="1" applyAlignment="1">
      <alignment horizontal="center"/>
    </xf>
    <xf numFmtId="0" fontId="90" fillId="0" borderId="1" xfId="0" applyFont="1" applyBorder="1" applyAlignment="1">
      <alignment horizontal="center" vertical="center" wrapText="1"/>
    </xf>
    <xf numFmtId="0" fontId="67" fillId="0" borderId="1" xfId="0" applyFont="1" applyBorder="1" applyAlignment="1">
      <alignment wrapText="1"/>
    </xf>
    <xf numFmtId="0" fontId="28" fillId="0" borderId="0" xfId="0" applyFont="1" applyAlignment="1">
      <alignment horizontal="center"/>
    </xf>
    <xf numFmtId="2" fontId="19" fillId="0" borderId="1" xfId="0" applyNumberFormat="1" applyFont="1" applyBorder="1" applyAlignment="1" applyProtection="1">
      <alignment horizontal="center" wrapText="1"/>
      <protection locked="0"/>
    </xf>
    <xf numFmtId="2" fontId="19" fillId="0" borderId="32" xfId="0" applyNumberFormat="1" applyFont="1" applyBorder="1" applyAlignment="1" applyProtection="1">
      <alignment horizontal="center" wrapText="1"/>
      <protection locked="0"/>
    </xf>
    <xf numFmtId="2" fontId="19" fillId="0" borderId="31" xfId="0" applyNumberFormat="1" applyFont="1" applyBorder="1" applyAlignment="1" applyProtection="1">
      <alignment horizontal="center" wrapText="1"/>
      <protection locked="0"/>
    </xf>
    <xf numFmtId="2" fontId="19" fillId="0" borderId="54" xfId="0" applyNumberFormat="1" applyFont="1" applyBorder="1" applyAlignment="1" applyProtection="1">
      <alignment horizontal="center" wrapText="1"/>
      <protection locked="0"/>
    </xf>
    <xf numFmtId="2" fontId="19" fillId="0" borderId="12" xfId="0" applyNumberFormat="1" applyFont="1" applyBorder="1" applyAlignment="1" applyProtection="1">
      <alignment horizontal="center" wrapText="1"/>
      <protection locked="0"/>
    </xf>
    <xf numFmtId="0" fontId="19" fillId="0" borderId="2" xfId="0" applyNumberFormat="1" applyFont="1" applyBorder="1" applyAlignment="1" applyProtection="1">
      <alignment horizontal="center" vertical="center"/>
      <protection locked="0"/>
    </xf>
    <xf numFmtId="0" fontId="19" fillId="0" borderId="8" xfId="0" applyNumberFormat="1" applyFont="1" applyBorder="1" applyAlignment="1" applyProtection="1">
      <alignment horizontal="center" vertical="center"/>
      <protection locked="0"/>
    </xf>
    <xf numFmtId="0" fontId="19" fillId="0" borderId="11" xfId="0" applyNumberFormat="1"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2" fontId="19" fillId="0" borderId="34" xfId="0" applyNumberFormat="1" applyFont="1" applyBorder="1" applyAlignment="1" applyProtection="1">
      <alignment horizontal="center" vertical="center"/>
      <protection locked="0"/>
    </xf>
    <xf numFmtId="2" fontId="19" fillId="0" borderId="35" xfId="0" applyNumberFormat="1" applyFont="1" applyBorder="1" applyAlignment="1" applyProtection="1">
      <alignment horizontal="center" vertical="center"/>
      <protection locked="0"/>
    </xf>
    <xf numFmtId="2" fontId="19" fillId="0" borderId="36" xfId="0" applyNumberFormat="1" applyFont="1" applyBorder="1" applyAlignment="1" applyProtection="1">
      <alignment horizontal="center" vertical="center"/>
      <protection locked="0"/>
    </xf>
    <xf numFmtId="0" fontId="15" fillId="0" borderId="0" xfId="0" applyNumberFormat="1" applyFont="1" applyAlignment="1" applyProtection="1">
      <alignment horizontal="center"/>
      <protection locked="0"/>
    </xf>
    <xf numFmtId="0" fontId="19" fillId="0" borderId="0" xfId="0" applyNumberFormat="1" applyFont="1" applyAlignment="1" applyProtection="1">
      <alignment horizontal="center"/>
      <protection locked="0"/>
    </xf>
    <xf numFmtId="0" fontId="19" fillId="0" borderId="13" xfId="0" applyNumberFormat="1" applyFont="1" applyBorder="1" applyAlignment="1" applyProtection="1">
      <alignment horizontal="center"/>
      <protection locked="0"/>
    </xf>
    <xf numFmtId="0" fontId="19" fillId="0" borderId="1" xfId="0" applyNumberFormat="1" applyFont="1" applyBorder="1" applyAlignment="1" applyProtection="1">
      <alignment horizontal="center" vertical="center"/>
      <protection locked="0"/>
    </xf>
    <xf numFmtId="2" fontId="19" fillId="0" borderId="1" xfId="0" applyNumberFormat="1" applyFont="1" applyBorder="1" applyAlignment="1" applyProtection="1">
      <alignment horizontal="center" vertical="center"/>
      <protection locked="0"/>
    </xf>
    <xf numFmtId="2" fontId="19" fillId="0" borderId="3" xfId="0" applyNumberFormat="1" applyFont="1" applyBorder="1" applyAlignment="1" applyProtection="1">
      <alignment horizontal="center" vertical="center" wrapText="1"/>
      <protection locked="0"/>
    </xf>
    <xf numFmtId="2" fontId="19" fillId="0" borderId="4" xfId="0" applyNumberFormat="1" applyFont="1" applyBorder="1" applyAlignment="1" applyProtection="1">
      <alignment horizontal="center" vertical="center" wrapText="1"/>
      <protection locked="0"/>
    </xf>
    <xf numFmtId="2" fontId="19" fillId="0" borderId="9" xfId="0" applyNumberFormat="1" applyFont="1" applyBorder="1" applyAlignment="1" applyProtection="1">
      <alignment horizontal="center" vertical="center" wrapText="1"/>
      <protection locked="0"/>
    </xf>
    <xf numFmtId="2" fontId="19" fillId="0" borderId="10" xfId="0" applyNumberFormat="1" applyFont="1" applyBorder="1" applyAlignment="1" applyProtection="1">
      <alignment horizontal="center" vertical="center" wrapText="1"/>
      <protection locked="0"/>
    </xf>
    <xf numFmtId="0" fontId="74" fillId="0" borderId="1" xfId="0" applyFont="1" applyBorder="1" applyAlignment="1">
      <alignment horizontal="center"/>
    </xf>
    <xf numFmtId="0" fontId="24" fillId="0" borderId="1" xfId="0" applyFont="1" applyBorder="1" applyAlignment="1">
      <alignment horizontal="center"/>
    </xf>
    <xf numFmtId="0" fontId="22" fillId="0" borderId="1" xfId="0" applyFont="1" applyBorder="1" applyAlignment="1">
      <alignment horizont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54" fillId="0" borderId="1" xfId="0" applyFont="1" applyBorder="1" applyAlignment="1">
      <alignment horizontal="center"/>
    </xf>
    <xf numFmtId="0" fontId="101" fillId="0" borderId="1" xfId="0" applyFont="1" applyBorder="1" applyAlignment="1">
      <alignment horizontal="center"/>
    </xf>
    <xf numFmtId="0" fontId="54" fillId="0" borderId="1" xfId="0" applyFont="1" applyBorder="1" applyAlignment="1">
      <alignment horizontal="center" wrapText="1"/>
    </xf>
    <xf numFmtId="0" fontId="84" fillId="0" borderId="1" xfId="0" applyFont="1" applyBorder="1" applyAlignment="1">
      <alignment horizontal="center" vertical="center" wrapText="1"/>
    </xf>
    <xf numFmtId="0" fontId="84" fillId="0" borderId="1" xfId="0" applyFont="1" applyBorder="1" applyAlignment="1">
      <alignment horizontal="left"/>
    </xf>
    <xf numFmtId="0" fontId="50" fillId="0" borderId="0" xfId="0" applyFont="1" applyAlignment="1" applyProtection="1">
      <alignment horizontal="center"/>
      <protection locked="0"/>
    </xf>
    <xf numFmtId="0" fontId="84" fillId="0" borderId="13" xfId="0" applyFont="1" applyBorder="1" applyAlignment="1">
      <alignment horizontal="right" vertical="center" wrapText="1"/>
    </xf>
    <xf numFmtId="0" fontId="84" fillId="0" borderId="1" xfId="0" applyFont="1" applyBorder="1" applyAlignment="1">
      <alignment horizontal="center" vertical="center"/>
    </xf>
    <xf numFmtId="0" fontId="84" fillId="0" borderId="1" xfId="0" applyFont="1" applyBorder="1" applyAlignment="1" applyProtection="1">
      <alignment horizontal="center" vertical="center" wrapText="1"/>
      <protection locked="0"/>
    </xf>
    <xf numFmtId="0" fontId="84" fillId="0" borderId="1" xfId="0" applyFont="1" applyBorder="1" applyAlignment="1" applyProtection="1">
      <alignment horizontal="center" vertical="center"/>
      <protection locked="0"/>
    </xf>
    <xf numFmtId="0" fontId="54" fillId="0" borderId="1" xfId="0" applyFont="1" applyBorder="1" applyAlignment="1" applyProtection="1">
      <alignment horizontal="center" vertical="center" wrapText="1"/>
      <protection locked="0"/>
    </xf>
    <xf numFmtId="0" fontId="54" fillId="0" borderId="1" xfId="0" applyFont="1" applyBorder="1" applyAlignment="1">
      <alignment horizontal="center" vertical="center" wrapText="1"/>
    </xf>
    <xf numFmtId="2" fontId="54" fillId="0" borderId="1" xfId="0" applyNumberFormat="1" applyFont="1" applyBorder="1" applyAlignment="1">
      <alignment horizontal="center" vertical="center" wrapText="1"/>
    </xf>
    <xf numFmtId="0" fontId="2" fillId="0" borderId="16" xfId="0" applyFont="1" applyBorder="1" applyAlignment="1">
      <alignment horizontal="right"/>
    </xf>
    <xf numFmtId="0" fontId="2" fillId="0" borderId="17" xfId="0" applyFont="1" applyBorder="1" applyAlignment="1">
      <alignment horizontal="right"/>
    </xf>
    <xf numFmtId="0" fontId="24" fillId="0" borderId="26" xfId="0" applyFont="1" applyBorder="1" applyAlignment="1">
      <alignment horizontal="center" vertical="center" wrapText="1"/>
    </xf>
    <xf numFmtId="0" fontId="2" fillId="0" borderId="20" xfId="0" applyFont="1" applyBorder="1"/>
    <xf numFmtId="0" fontId="2" fillId="0" borderId="21" xfId="0" applyFont="1" applyBorder="1"/>
    <xf numFmtId="0" fontId="6" fillId="0" borderId="1" xfId="0" applyNumberFormat="1" applyFont="1" applyBorder="1" applyAlignment="1">
      <alignment horizontal="center" vertical="center" wrapText="1"/>
    </xf>
    <xf numFmtId="0" fontId="0" fillId="0" borderId="1" xfId="0" applyNumberFormat="1" applyBorder="1" applyAlignment="1" applyProtection="1">
      <alignment horizontal="center" vertical="center" wrapText="1"/>
      <protection locked="0"/>
    </xf>
    <xf numFmtId="0" fontId="6" fillId="0" borderId="11" xfId="0" applyNumberFormat="1" applyFont="1" applyBorder="1" applyAlignment="1">
      <alignment horizontal="center" vertical="center" wrapText="1"/>
    </xf>
    <xf numFmtId="0" fontId="0" fillId="0" borderId="29" xfId="0" applyNumberFormat="1" applyBorder="1" applyAlignment="1" applyProtection="1">
      <alignment horizontal="center" vertical="center" wrapText="1"/>
      <protection locked="0"/>
    </xf>
    <xf numFmtId="0" fontId="0" fillId="0" borderId="12" xfId="0" applyNumberFormat="1" applyBorder="1" applyAlignment="1" applyProtection="1">
      <alignment horizontal="center" vertical="center" wrapText="1"/>
      <protection locked="0"/>
    </xf>
    <xf numFmtId="0" fontId="6" fillId="0" borderId="11" xfId="0" applyNumberFormat="1" applyFont="1" applyBorder="1" applyAlignment="1">
      <alignment horizontal="center" wrapText="1"/>
    </xf>
    <xf numFmtId="0" fontId="0" fillId="0" borderId="29" xfId="0" applyNumberFormat="1" applyBorder="1" applyAlignment="1" applyProtection="1">
      <alignment horizontal="center" wrapText="1"/>
      <protection locked="0"/>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0" xfId="0" applyNumberFormat="1" applyFont="1" applyAlignment="1">
      <alignment horizontal="center"/>
    </xf>
    <xf numFmtId="0" fontId="6" fillId="0" borderId="0" xfId="0" applyNumberFormat="1" applyFont="1" applyAlignment="1">
      <alignment horizontal="center" wrapText="1"/>
    </xf>
    <xf numFmtId="0" fontId="6" fillId="0" borderId="1" xfId="0" applyNumberFormat="1" applyFont="1" applyBorder="1" applyAlignment="1">
      <alignment horizontal="left" vertical="center"/>
    </xf>
    <xf numFmtId="0" fontId="103" fillId="0" borderId="11" xfId="0" applyNumberFormat="1" applyFont="1" applyBorder="1" applyAlignment="1">
      <alignment horizontal="center" vertical="center"/>
    </xf>
    <xf numFmtId="0" fontId="103" fillId="0" borderId="29" xfId="0" applyNumberFormat="1" applyFont="1" applyBorder="1" applyAlignment="1">
      <alignment horizontal="center" vertical="center"/>
    </xf>
    <xf numFmtId="0" fontId="103" fillId="0" borderId="12" xfId="0" applyNumberFormat="1" applyFont="1" applyBorder="1" applyAlignment="1">
      <alignment horizontal="center" vertical="center"/>
    </xf>
    <xf numFmtId="0" fontId="103" fillId="0" borderId="11" xfId="0" applyNumberFormat="1" applyFont="1" applyBorder="1" applyAlignment="1">
      <alignment horizontal="center" vertical="center" wrapText="1"/>
    </xf>
    <xf numFmtId="0" fontId="103" fillId="0" borderId="29"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15"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left" shrinkToFit="1"/>
    </xf>
    <xf numFmtId="0" fontId="3" fillId="0" borderId="11" xfId="0" applyFont="1" applyBorder="1" applyAlignment="1" applyProtection="1">
      <alignment horizontal="center" shrinkToFit="1"/>
      <protection locked="0"/>
    </xf>
    <xf numFmtId="0" fontId="3" fillId="0" borderId="12" xfId="0" applyFont="1" applyBorder="1" applyAlignment="1" applyProtection="1">
      <alignment horizontal="center" shrinkToFit="1"/>
      <protection locked="0"/>
    </xf>
    <xf numFmtId="0" fontId="3" fillId="0" borderId="0" xfId="0" applyNumberFormat="1" applyFont="1" applyAlignment="1">
      <alignment horizontal="center"/>
    </xf>
    <xf numFmtId="0" fontId="3" fillId="0" borderId="0" xfId="0" applyNumberFormat="1" applyFont="1" applyAlignment="1">
      <alignment horizontal="center" wrapText="1"/>
    </xf>
    <xf numFmtId="0" fontId="3" fillId="0" borderId="0" xfId="0" applyNumberFormat="1" applyFont="1" applyAlignment="1">
      <alignment horizontal="right"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xf>
    <xf numFmtId="0" fontId="54" fillId="0" borderId="11" xfId="0" applyNumberFormat="1" applyFont="1" applyBorder="1" applyAlignment="1">
      <alignment horizontal="left"/>
    </xf>
    <xf numFmtId="0" fontId="54" fillId="0" borderId="12" xfId="0" applyNumberFormat="1" applyFont="1" applyBorder="1" applyAlignment="1">
      <alignment horizontal="left"/>
    </xf>
    <xf numFmtId="0" fontId="57" fillId="0" borderId="0" xfId="0" applyNumberFormat="1" applyFont="1" applyAlignment="1">
      <alignment horizontal="center"/>
    </xf>
    <xf numFmtId="0" fontId="57" fillId="0" borderId="0" xfId="0" applyNumberFormat="1" applyFont="1" applyAlignment="1">
      <alignment horizontal="center" wrapText="1"/>
    </xf>
    <xf numFmtId="0" fontId="107" fillId="0" borderId="13" xfId="0" applyNumberFormat="1" applyFont="1" applyBorder="1" applyAlignment="1">
      <alignment horizontal="center" wrapText="1"/>
    </xf>
    <xf numFmtId="0" fontId="54" fillId="0" borderId="5" xfId="0" applyNumberFormat="1" applyFont="1" applyBorder="1" applyAlignment="1">
      <alignment horizontal="center" vertical="center"/>
    </xf>
    <xf numFmtId="0" fontId="54" fillId="0" borderId="8" xfId="0" applyNumberFormat="1" applyFont="1" applyBorder="1" applyAlignment="1">
      <alignment horizontal="center" vertical="center"/>
    </xf>
    <xf numFmtId="0" fontId="54" fillId="0" borderId="1" xfId="0" applyNumberFormat="1" applyFont="1" applyBorder="1" applyAlignment="1">
      <alignment horizontal="left" vertical="center"/>
    </xf>
    <xf numFmtId="0" fontId="54" fillId="0" borderId="11" xfId="0" applyNumberFormat="1" applyFont="1" applyBorder="1" applyAlignment="1">
      <alignment horizontal="center" vertical="center" wrapText="1"/>
    </xf>
    <xf numFmtId="0" fontId="54" fillId="0" borderId="29" xfId="0" applyNumberFormat="1" applyFont="1" applyBorder="1" applyAlignment="1" applyProtection="1">
      <alignment horizontal="center" vertical="center" wrapText="1"/>
      <protection locked="0"/>
    </xf>
    <xf numFmtId="0" fontId="54" fillId="0" borderId="12" xfId="0" applyNumberFormat="1" applyFont="1" applyBorder="1" applyAlignment="1" applyProtection="1">
      <alignment horizontal="center" vertical="center" wrapText="1"/>
      <protection locked="0"/>
    </xf>
    <xf numFmtId="0" fontId="54" fillId="0" borderId="11" xfId="0" applyNumberFormat="1" applyFont="1" applyBorder="1" applyAlignment="1">
      <alignment horizontal="center" wrapText="1"/>
    </xf>
    <xf numFmtId="0" fontId="54" fillId="0" borderId="29" xfId="0" applyNumberFormat="1" applyFont="1" applyBorder="1" applyAlignment="1" applyProtection="1">
      <alignment horizontal="center" wrapText="1"/>
      <protection locked="0"/>
    </xf>
    <xf numFmtId="0" fontId="54" fillId="0" borderId="12" xfId="0" applyNumberFormat="1" applyFont="1" applyBorder="1" applyAlignment="1" applyProtection="1">
      <alignment horizontal="center" wrapText="1"/>
      <protection locked="0"/>
    </xf>
    <xf numFmtId="0" fontId="17" fillId="0" borderId="3" xfId="0" applyNumberFormat="1" applyFont="1" applyBorder="1" applyAlignment="1" applyProtection="1">
      <alignment horizontal="center" vertical="center" wrapText="1"/>
      <protection locked="0"/>
    </xf>
    <xf numFmtId="0" fontId="17" fillId="0" borderId="6" xfId="0" applyNumberFormat="1" applyFont="1" applyBorder="1" applyAlignment="1" applyProtection="1">
      <alignment horizontal="center" vertical="center" wrapText="1"/>
      <protection locked="0"/>
    </xf>
    <xf numFmtId="0" fontId="17" fillId="0" borderId="9" xfId="0" applyNumberFormat="1" applyFont="1" applyBorder="1" applyAlignment="1" applyProtection="1">
      <alignment horizontal="center" vertical="center" wrapText="1"/>
      <protection locked="0"/>
    </xf>
    <xf numFmtId="0" fontId="80" fillId="0" borderId="11" xfId="0" applyFont="1" applyFill="1" applyBorder="1" applyAlignment="1">
      <alignment horizontal="center" vertical="center"/>
    </xf>
    <xf numFmtId="0" fontId="80" fillId="0" borderId="29" xfId="0" applyFont="1" applyFill="1" applyBorder="1" applyAlignment="1">
      <alignment horizontal="center" vertical="center"/>
    </xf>
    <xf numFmtId="0" fontId="80" fillId="0" borderId="12"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8" xfId="0" applyFont="1" applyFill="1" applyBorder="1" applyAlignment="1">
      <alignment horizontal="center" vertical="center"/>
    </xf>
    <xf numFmtId="0" fontId="50" fillId="0" borderId="2"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11" xfId="0" applyFont="1" applyFill="1" applyBorder="1" applyAlignment="1">
      <alignment horizontal="center"/>
    </xf>
    <xf numFmtId="0" fontId="50" fillId="0" borderId="29" xfId="0" applyFont="1" applyFill="1" applyBorder="1" applyAlignment="1">
      <alignment horizontal="center"/>
    </xf>
    <xf numFmtId="0" fontId="50" fillId="0" borderId="12" xfId="0" applyFont="1" applyFill="1" applyBorder="1" applyAlignment="1">
      <alignment horizontal="center"/>
    </xf>
    <xf numFmtId="0" fontId="81" fillId="0" borderId="11" xfId="0" applyFont="1" applyFill="1" applyBorder="1" applyAlignment="1">
      <alignment horizontal="center" vertical="center"/>
    </xf>
    <xf numFmtId="0" fontId="81" fillId="0" borderId="12" xfId="0" applyFont="1" applyFill="1" applyBorder="1" applyAlignment="1">
      <alignment horizontal="center" vertical="center"/>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1" xfId="0" applyFont="1" applyBorder="1" applyAlignment="1">
      <alignment horizontal="center" shrinkToFit="1"/>
    </xf>
    <xf numFmtId="0" fontId="5" fillId="0" borderId="12" xfId="0" applyFont="1" applyBorder="1" applyAlignment="1">
      <alignment horizontal="center" shrinkToFit="1"/>
    </xf>
    <xf numFmtId="0" fontId="53" fillId="0" borderId="1" xfId="0" applyFont="1" applyBorder="1" applyAlignment="1">
      <alignment horizontal="center"/>
    </xf>
    <xf numFmtId="0" fontId="5" fillId="0" borderId="1" xfId="0" applyFont="1" applyBorder="1" applyAlignment="1">
      <alignment horizontal="right"/>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3" fillId="0" borderId="1" xfId="0" applyFont="1" applyBorder="1" applyAlignment="1" applyProtection="1">
      <alignment horizontal="center" vertical="center" wrapText="1"/>
      <protection locked="0"/>
    </xf>
    <xf numFmtId="0" fontId="97"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2" xfId="0" applyFont="1" applyBorder="1" applyAlignment="1">
      <alignment horizontal="center" vertical="center" wrapText="1"/>
    </xf>
    <xf numFmtId="0" fontId="17" fillId="0" borderId="13" xfId="0" applyFont="1" applyBorder="1" applyAlignment="1">
      <alignment horizontal="center"/>
    </xf>
    <xf numFmtId="0" fontId="17" fillId="0" borderId="10" xfId="0" applyFont="1" applyBorder="1" applyAlignment="1">
      <alignment horizontal="center"/>
    </xf>
    <xf numFmtId="0" fontId="3" fillId="0" borderId="11" xfId="0" applyFont="1" applyBorder="1" applyAlignment="1">
      <alignment horizontal="right"/>
    </xf>
    <xf numFmtId="0" fontId="3" fillId="0" borderId="29" xfId="0" applyFont="1" applyBorder="1" applyAlignment="1">
      <alignment horizontal="right"/>
    </xf>
    <xf numFmtId="0" fontId="3" fillId="0" borderId="12" xfId="0" applyFont="1" applyBorder="1" applyAlignment="1">
      <alignment horizontal="right"/>
    </xf>
    <xf numFmtId="0" fontId="15" fillId="0" borderId="2" xfId="0" applyFont="1" applyBorder="1" applyAlignment="1">
      <alignment horizontal="center"/>
    </xf>
    <xf numFmtId="0" fontId="15" fillId="0" borderId="8" xfId="0" applyFont="1" applyBorder="1" applyAlignment="1">
      <alignment horizontal="center"/>
    </xf>
    <xf numFmtId="0" fontId="3"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2" fontId="3" fillId="0" borderId="1" xfId="0" applyNumberFormat="1" applyFont="1" applyBorder="1" applyAlignment="1" applyProtection="1">
      <alignment horizontal="center" vertical="center" wrapText="1"/>
      <protection locked="0"/>
    </xf>
    <xf numFmtId="0" fontId="15" fillId="0" borderId="1" xfId="0" applyFont="1" applyBorder="1" applyAlignment="1" applyProtection="1">
      <alignment horizontal="center"/>
      <protection locked="0"/>
    </xf>
    <xf numFmtId="0" fontId="17" fillId="0" borderId="1" xfId="0" applyFont="1" applyBorder="1" applyAlignment="1">
      <alignment horizontal="center" shrinkToFit="1"/>
    </xf>
    <xf numFmtId="0" fontId="54" fillId="0" borderId="3" xfId="0" applyFont="1" applyBorder="1" applyAlignment="1">
      <alignment horizontal="center"/>
    </xf>
    <xf numFmtId="0" fontId="54" fillId="0" borderId="14" xfId="0" applyFont="1" applyBorder="1" applyAlignment="1">
      <alignment horizontal="center"/>
    </xf>
    <xf numFmtId="0" fontId="54" fillId="0" borderId="4" xfId="0" applyFont="1" applyBorder="1" applyAlignment="1">
      <alignment horizontal="center"/>
    </xf>
    <xf numFmtId="0" fontId="54" fillId="0" borderId="9" xfId="0" applyFont="1" applyBorder="1" applyAlignment="1">
      <alignment horizontal="center"/>
    </xf>
    <xf numFmtId="0" fontId="54" fillId="0" borderId="13" xfId="0" applyFont="1" applyBorder="1" applyAlignment="1">
      <alignment horizontal="center"/>
    </xf>
    <xf numFmtId="0" fontId="54" fillId="0" borderId="10" xfId="0" applyFont="1" applyBorder="1" applyAlignment="1">
      <alignment horizontal="center"/>
    </xf>
    <xf numFmtId="0" fontId="53" fillId="3" borderId="11" xfId="0" applyNumberFormat="1" applyFont="1" applyFill="1" applyBorder="1" applyAlignment="1" applyProtection="1">
      <alignment horizontal="center" shrinkToFit="1"/>
      <protection locked="0"/>
    </xf>
    <xf numFmtId="0" fontId="53" fillId="3" borderId="12" xfId="0" applyNumberFormat="1" applyFont="1" applyFill="1" applyBorder="1" applyAlignment="1" applyProtection="1">
      <alignment horizontal="center" shrinkToFit="1"/>
      <protection locked="0"/>
    </xf>
    <xf numFmtId="0" fontId="62" fillId="3" borderId="1" xfId="0" applyNumberFormat="1" applyFont="1" applyFill="1" applyBorder="1" applyAlignment="1" applyProtection="1">
      <alignment horizontal="center"/>
      <protection locked="0"/>
    </xf>
    <xf numFmtId="0" fontId="54" fillId="3" borderId="11" xfId="0" applyNumberFormat="1" applyFont="1" applyFill="1" applyBorder="1" applyAlignment="1" applyProtection="1">
      <alignment horizontal="center"/>
      <protection locked="0"/>
    </xf>
    <xf numFmtId="0" fontId="54" fillId="3" borderId="29" xfId="0" applyNumberFormat="1" applyFont="1" applyFill="1" applyBorder="1" applyAlignment="1" applyProtection="1">
      <alignment horizontal="center"/>
      <protection locked="0"/>
    </xf>
    <xf numFmtId="0" fontId="54" fillId="3" borderId="12" xfId="0" applyNumberFormat="1" applyFont="1" applyFill="1" applyBorder="1" applyAlignment="1" applyProtection="1">
      <alignment horizontal="center"/>
      <protection locked="0"/>
    </xf>
    <xf numFmtId="0" fontId="54" fillId="3" borderId="1" xfId="0" applyNumberFormat="1" applyFont="1" applyFill="1" applyBorder="1" applyAlignment="1" applyProtection="1">
      <alignment horizontal="center" vertical="center"/>
      <protection locked="0"/>
    </xf>
    <xf numFmtId="0" fontId="54" fillId="3" borderId="1" xfId="0" applyNumberFormat="1" applyFont="1" applyFill="1" applyBorder="1" applyAlignment="1" applyProtection="1">
      <alignment horizontal="center" vertical="center" shrinkToFit="1"/>
      <protection locked="0"/>
    </xf>
    <xf numFmtId="0" fontId="54" fillId="3" borderId="1" xfId="0" applyNumberFormat="1" applyFont="1" applyFill="1" applyBorder="1" applyAlignment="1" applyProtection="1">
      <alignment horizontal="center"/>
      <protection locked="0"/>
    </xf>
    <xf numFmtId="0" fontId="32" fillId="0" borderId="0" xfId="0" applyFont="1" applyAlignment="1">
      <alignment horizontal="center" wrapText="1"/>
    </xf>
    <xf numFmtId="0" fontId="3" fillId="0" borderId="13" xfId="0" applyFont="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left" wrapText="1"/>
    </xf>
    <xf numFmtId="0" fontId="3" fillId="0" borderId="11" xfId="0" applyFont="1" applyBorder="1" applyAlignment="1">
      <alignment horizontal="center" wrapText="1"/>
    </xf>
    <xf numFmtId="0" fontId="3" fillId="0" borderId="29" xfId="0" applyFont="1" applyBorder="1" applyAlignment="1">
      <alignment horizontal="center" wrapText="1"/>
    </xf>
    <xf numFmtId="0" fontId="2" fillId="0" borderId="2" xfId="0" applyFont="1" applyBorder="1" applyAlignment="1">
      <alignment horizontal="center"/>
    </xf>
    <xf numFmtId="0" fontId="2" fillId="0" borderId="8" xfId="0" applyFont="1" applyBorder="1" applyAlignment="1">
      <alignment horizontal="center"/>
    </xf>
    <xf numFmtId="0" fontId="23" fillId="0" borderId="11" xfId="0" applyFont="1" applyBorder="1" applyAlignment="1">
      <alignment horizontal="center"/>
    </xf>
    <xf numFmtId="0" fontId="23" fillId="0" borderId="29" xfId="0" applyFont="1" applyBorder="1" applyAlignment="1">
      <alignment horizontal="center"/>
    </xf>
    <xf numFmtId="0" fontId="23" fillId="0" borderId="12" xfId="0" applyFont="1" applyBorder="1" applyAlignment="1">
      <alignment horizontal="center"/>
    </xf>
    <xf numFmtId="0" fontId="24" fillId="0" borderId="11" xfId="0" applyFont="1" applyBorder="1" applyAlignment="1">
      <alignment horizontal="center"/>
    </xf>
    <xf numFmtId="0" fontId="24" fillId="0" borderId="29" xfId="0" applyFont="1" applyBorder="1" applyAlignment="1">
      <alignment horizontal="center"/>
    </xf>
    <xf numFmtId="0" fontId="24" fillId="0" borderId="12" xfId="0" applyFont="1" applyBorder="1" applyAlignment="1">
      <alignment horizontal="center"/>
    </xf>
    <xf numFmtId="0" fontId="2" fillId="0" borderId="11" xfId="0" applyFont="1" applyBorder="1" applyAlignment="1">
      <alignment horizontal="center"/>
    </xf>
    <xf numFmtId="0" fontId="2" fillId="0" borderId="29" xfId="0" applyFont="1" applyBorder="1" applyAlignment="1">
      <alignment horizontal="center"/>
    </xf>
    <xf numFmtId="0" fontId="2" fillId="0" borderId="12" xfId="0" applyFont="1" applyBorder="1" applyAlignment="1">
      <alignment horizontal="center"/>
    </xf>
    <xf numFmtId="0" fontId="24" fillId="0" borderId="13" xfId="0" applyFont="1" applyBorder="1" applyAlignment="1">
      <alignment horizontal="center"/>
    </xf>
    <xf numFmtId="0" fontId="24" fillId="0" borderId="10" xfId="0" applyFont="1" applyBorder="1" applyAlignment="1">
      <alignment horizontal="center"/>
    </xf>
    <xf numFmtId="0" fontId="2" fillId="0" borderId="2" xfId="0" applyFont="1" applyBorder="1" applyAlignment="1">
      <alignment horizontal="center" wrapText="1"/>
    </xf>
    <xf numFmtId="0" fontId="2" fillId="0" borderId="8" xfId="0" applyFont="1" applyBorder="1" applyAlignment="1">
      <alignment horizontal="center" wrapText="1"/>
    </xf>
    <xf numFmtId="0" fontId="22" fillId="0" borderId="0" xfId="0" applyFont="1" applyBorder="1" applyAlignment="1">
      <alignment horizontal="center" wrapText="1"/>
    </xf>
    <xf numFmtId="0" fontId="2" fillId="0" borderId="6" xfId="0" applyFont="1" applyBorder="1" applyAlignment="1">
      <alignment horizontal="center"/>
    </xf>
    <xf numFmtId="0" fontId="2" fillId="0" borderId="0" xfId="0" applyFont="1" applyBorder="1" applyAlignment="1">
      <alignment horizontal="center"/>
    </xf>
    <xf numFmtId="0" fontId="112" fillId="0" borderId="1" xfId="0" applyFont="1" applyFill="1" applyBorder="1" applyAlignment="1">
      <alignment horizontal="center" vertical="center" wrapText="1"/>
    </xf>
    <xf numFmtId="0" fontId="112" fillId="0" borderId="1" xfId="0" applyFont="1" applyFill="1" applyBorder="1" applyAlignment="1">
      <alignment horizontal="center" wrapText="1"/>
    </xf>
    <xf numFmtId="0" fontId="39" fillId="0" borderId="1" xfId="0" applyFont="1" applyFill="1" applyBorder="1" applyAlignment="1">
      <alignment horizontal="center"/>
    </xf>
    <xf numFmtId="0" fontId="126" fillId="0" borderId="1" xfId="0" applyFont="1" applyFill="1" applyBorder="1" applyAlignment="1">
      <alignment horizontal="center" vertical="center" wrapText="1"/>
    </xf>
    <xf numFmtId="0" fontId="126" fillId="0" borderId="11" xfId="0" applyFont="1" applyFill="1" applyBorder="1" applyAlignment="1">
      <alignment horizontal="center" vertical="center" wrapText="1"/>
    </xf>
    <xf numFmtId="0" fontId="126" fillId="0" borderId="29" xfId="0" applyFont="1" applyFill="1" applyBorder="1" applyAlignment="1">
      <alignment horizontal="center" vertical="center" wrapText="1"/>
    </xf>
    <xf numFmtId="0" fontId="126" fillId="0" borderId="12" xfId="0" applyFont="1" applyFill="1" applyBorder="1" applyAlignment="1">
      <alignment horizontal="center" vertical="center" wrapText="1"/>
    </xf>
  </cellXfs>
  <cellStyles count="6">
    <cellStyle name="Excel Built-in Normal" xfId="1"/>
    <cellStyle name="Hyperlink" xfId="3" builtinId="8"/>
    <cellStyle name="Normal" xfId="0" builtinId="0"/>
    <cellStyle name="Normal 2" xfId="4"/>
    <cellStyle name="Normal 3" xfId="5"/>
    <cellStyle name="Normal_Sheet1" xfId="2"/>
  </cellStyles>
  <dxfs count="2">
    <dxf>
      <font>
        <color rgb="FF9C0006"/>
      </font>
    </dxf>
    <dxf>
      <font>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ortal\2020-21\JUNE%20QUARTER%202020\Data%20downloaded%20from%20the%20PORTAL%20-%20FINAL\bank-2-ACP-BAL%20OS-LBS-MIS%201-3%20REPO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ortal\2020-21\JUNE%20QUARTER%202020\Data%20downloaded%20from%20the%20PORTAL%20-%20FINAL\MINORITI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ortal\2020-21\JUNE%20QUARTER%202020\Data%20downloaded%20from%20the%20PORTAL%20-%20FINAL\BankWiseSHG%20-%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ortal\2020-21\JUNE%20QUARTER%202020\Data%20downloaded%20from%20the%20PORTAL%20-%20FINAL\Deposits,%20Advances%20&amp;%20CD%20Rat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ortal\2020-21\JUNE%20QUARTER%202020\Data%20downloaded%20from%20the%20PORTAL%20-%20FINAL\PMEGP%20N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SEC-ADV-BANKS"/>
      <sheetName val="PRI-SEC-ADVANCES-DT-WISE"/>
      <sheetName val="NON-PSA-BKWISE"/>
      <sheetName val="non-psa-dtwise"/>
      <sheetName val="ACP-PRIORITY-banks"/>
      <sheetName val="Acp-distwise"/>
      <sheetName val="ACP-NON-PRIORITY"/>
      <sheetName val="ACP_Non-pri-dtwise"/>
      <sheetName val="LBS-I Pub"/>
      <sheetName val="LBS-I Pvt"/>
      <sheetName val="LBS-I RRB"/>
      <sheetName val="lbs-I-coop"/>
      <sheetName val="LBS-i-ksFC"/>
      <sheetName val="lbs-I-SmallFin"/>
      <sheetName val="lbs-I-Other"/>
      <sheetName val="lbs-I-PaymentBank"/>
      <sheetName val="LBS-I Tot"/>
      <sheetName val="LBS-II Pub"/>
      <sheetName val="LBS_II Pvt"/>
      <sheetName val="LBS-II RRB"/>
      <sheetName val="LBS-II-COOP"/>
      <sheetName val="LBS-II-KSFC"/>
      <sheetName val="LBS-II-SmallFin"/>
      <sheetName val="LBS-II-Other"/>
      <sheetName val="LBS-II-PaymentBank"/>
      <sheetName val="LBS-II Tot"/>
      <sheetName val="LBS-iii-PSB"/>
      <sheetName val="lbs-III-PVT sec"/>
      <sheetName val="lbs-iii-rrbS"/>
      <sheetName val="LBS-III-COOP"/>
      <sheetName val="LBS-III-KSFC"/>
      <sheetName val="LBS-III-SmallFin"/>
      <sheetName val="LBS-III-Other"/>
      <sheetName val="LBS-III-PaymentBank"/>
      <sheetName val="LBS-iii-tOT"/>
    </sheetNames>
    <sheetDataSet>
      <sheetData sheetId="0"/>
      <sheetData sheetId="1">
        <row r="4">
          <cell r="X4" t="str">
            <v xml:space="preserve"> Balance O/S as at 30.6.2020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6816154</v>
          </cell>
          <cell r="D12">
            <v>95027.119599620695</v>
          </cell>
        </row>
        <row r="13">
          <cell r="C13">
            <v>449605</v>
          </cell>
          <cell r="D13">
            <v>7025.6862873000009</v>
          </cell>
        </row>
        <row r="14">
          <cell r="C14">
            <v>429301</v>
          </cell>
          <cell r="D14">
            <v>10146.157733376849</v>
          </cell>
        </row>
        <row r="15">
          <cell r="C15">
            <v>1852201</v>
          </cell>
          <cell r="D15">
            <v>93088.653900083518</v>
          </cell>
        </row>
        <row r="16">
          <cell r="C16">
            <v>671875</v>
          </cell>
          <cell r="D16">
            <v>35634.557560541703</v>
          </cell>
        </row>
        <row r="17">
          <cell r="C17">
            <v>362217</v>
          </cell>
          <cell r="D17">
            <v>23249.810331541699</v>
          </cell>
        </row>
        <row r="18">
          <cell r="C18">
            <v>171436</v>
          </cell>
          <cell r="D18">
            <v>12880.369644000002</v>
          </cell>
        </row>
        <row r="19">
          <cell r="C19">
            <v>164467</v>
          </cell>
          <cell r="D19">
            <v>7448.9207720000004</v>
          </cell>
        </row>
        <row r="20">
          <cell r="C20">
            <v>482206</v>
          </cell>
          <cell r="D20">
            <v>13874.995591999997</v>
          </cell>
        </row>
        <row r="21">
          <cell r="C21">
            <v>19364</v>
          </cell>
          <cell r="D21">
            <v>3018.9349999999999</v>
          </cell>
        </row>
        <row r="22">
          <cell r="C22">
            <v>162227</v>
          </cell>
          <cell r="D22">
            <v>5804.5783670000001</v>
          </cell>
        </row>
        <row r="23">
          <cell r="C23">
            <v>297366</v>
          </cell>
          <cell r="D23">
            <v>27054.766635</v>
          </cell>
        </row>
        <row r="24">
          <cell r="C24">
            <v>100591</v>
          </cell>
          <cell r="D24">
            <v>2318.1452629999994</v>
          </cell>
        </row>
        <row r="25">
          <cell r="C25">
            <v>57878</v>
          </cell>
          <cell r="D25">
            <v>1702.2766200000001</v>
          </cell>
        </row>
        <row r="26">
          <cell r="C26">
            <v>533718</v>
          </cell>
          <cell r="D26">
            <v>10753.909274548439</v>
          </cell>
        </row>
        <row r="27">
          <cell r="C27">
            <v>10718405</v>
          </cell>
          <cell r="D27">
            <v>255940.22867992902</v>
          </cell>
        </row>
        <row r="28">
          <cell r="C28">
            <v>1480960</v>
          </cell>
          <cell r="D28">
            <v>40079.077752000005</v>
          </cell>
        </row>
        <row r="30">
          <cell r="C30">
            <v>63053</v>
          </cell>
          <cell r="D30">
            <v>1820.1386999999997</v>
          </cell>
        </row>
        <row r="31">
          <cell r="C31">
            <v>46202</v>
          </cell>
          <cell r="D31">
            <v>1920.1430000000003</v>
          </cell>
        </row>
        <row r="32">
          <cell r="C32">
            <v>88028</v>
          </cell>
          <cell r="D32">
            <v>12897.243500003198</v>
          </cell>
        </row>
        <row r="33">
          <cell r="C33">
            <v>423155</v>
          </cell>
          <cell r="D33">
            <v>17942.173100000004</v>
          </cell>
        </row>
        <row r="34">
          <cell r="C34">
            <v>715088</v>
          </cell>
          <cell r="D34">
            <v>75036.120299999995</v>
          </cell>
        </row>
      </sheetData>
      <sheetData sheetId="17"/>
      <sheetData sheetId="18"/>
      <sheetData sheetId="19"/>
      <sheetData sheetId="20"/>
      <sheetData sheetId="21"/>
      <sheetData sheetId="22"/>
      <sheetData sheetId="23"/>
      <sheetData sheetId="24"/>
      <sheetData sheetId="25">
        <row r="10">
          <cell r="C10">
            <v>1750658</v>
          </cell>
          <cell r="D10">
            <v>16673.646265312411</v>
          </cell>
          <cell r="E10">
            <v>10252367</v>
          </cell>
          <cell r="F10">
            <v>115943.6851074509</v>
          </cell>
        </row>
        <row r="11">
          <cell r="C11">
            <v>17676</v>
          </cell>
          <cell r="D11">
            <v>442.3630952501</v>
          </cell>
          <cell r="E11">
            <v>335602</v>
          </cell>
          <cell r="F11">
            <v>5103.9200557695685</v>
          </cell>
        </row>
        <row r="12">
          <cell r="C12">
            <v>151412</v>
          </cell>
          <cell r="D12">
            <v>2491.7040730773397</v>
          </cell>
          <cell r="E12">
            <v>196077</v>
          </cell>
          <cell r="F12">
            <v>11307.52221904422</v>
          </cell>
        </row>
        <row r="13">
          <cell r="C13">
            <v>307052</v>
          </cell>
          <cell r="D13">
            <v>18921.312657190509</v>
          </cell>
          <cell r="E13">
            <v>2053454</v>
          </cell>
          <cell r="F13">
            <v>96236.038127407694</v>
          </cell>
        </row>
        <row r="14">
          <cell r="C14">
            <v>239895</v>
          </cell>
          <cell r="D14">
            <v>7532.2056808529587</v>
          </cell>
          <cell r="E14">
            <v>1756355</v>
          </cell>
          <cell r="F14">
            <v>37782.705846037301</v>
          </cell>
        </row>
        <row r="15">
          <cell r="C15">
            <v>25565</v>
          </cell>
          <cell r="D15">
            <v>6812.5515869369101</v>
          </cell>
          <cell r="E15">
            <v>167790</v>
          </cell>
          <cell r="F15">
            <v>37936.964875570906</v>
          </cell>
        </row>
        <row r="16">
          <cell r="C16">
            <v>4123</v>
          </cell>
          <cell r="D16">
            <v>1989.0913575786431</v>
          </cell>
          <cell r="E16">
            <v>11472</v>
          </cell>
          <cell r="F16">
            <v>11020.008938984582</v>
          </cell>
        </row>
        <row r="17">
          <cell r="C17">
            <v>361</v>
          </cell>
          <cell r="D17">
            <v>104.81874392200001</v>
          </cell>
          <cell r="E17">
            <v>2276</v>
          </cell>
          <cell r="F17">
            <v>119.78156681505</v>
          </cell>
        </row>
        <row r="18">
          <cell r="C18">
            <v>37108</v>
          </cell>
          <cell r="D18">
            <v>2482.6452878999999</v>
          </cell>
          <cell r="E18">
            <v>115561</v>
          </cell>
          <cell r="F18">
            <v>9376.5769000000018</v>
          </cell>
        </row>
        <row r="19">
          <cell r="C19">
            <v>1355</v>
          </cell>
          <cell r="D19">
            <v>1050.2601643539999</v>
          </cell>
          <cell r="E19">
            <v>2361</v>
          </cell>
          <cell r="F19">
            <v>2069.2768643540003</v>
          </cell>
        </row>
        <row r="20">
          <cell r="C20">
            <v>6134</v>
          </cell>
          <cell r="D20">
            <v>174.45264613693902</v>
          </cell>
          <cell r="E20">
            <v>209987</v>
          </cell>
          <cell r="F20">
            <v>6382.7443441270698</v>
          </cell>
        </row>
        <row r="21">
          <cell r="C21">
            <v>22611</v>
          </cell>
          <cell r="D21">
            <v>697.66295891600009</v>
          </cell>
          <cell r="E21">
            <v>424266</v>
          </cell>
          <cell r="F21">
            <v>35006.606707464307</v>
          </cell>
        </row>
        <row r="22">
          <cell r="C22">
            <v>171</v>
          </cell>
          <cell r="D22">
            <v>10.847465368896</v>
          </cell>
          <cell r="E22">
            <v>2650</v>
          </cell>
          <cell r="F22">
            <v>141.29282369584001</v>
          </cell>
        </row>
        <row r="23">
          <cell r="C23">
            <v>26</v>
          </cell>
          <cell r="D23">
            <v>0.33430000000000004</v>
          </cell>
          <cell r="E23">
            <v>10032</v>
          </cell>
          <cell r="F23">
            <v>222.1241318235063</v>
          </cell>
        </row>
        <row r="24">
          <cell r="C24">
            <v>27176</v>
          </cell>
          <cell r="D24">
            <v>222.58075159999999</v>
          </cell>
          <cell r="E24">
            <v>721530</v>
          </cell>
          <cell r="F24">
            <v>4917.3076710776104</v>
          </cell>
        </row>
        <row r="25">
          <cell r="C25">
            <v>2284271</v>
          </cell>
          <cell r="D25">
            <v>40685.164377206202</v>
          </cell>
          <cell r="E25">
            <v>14208326</v>
          </cell>
          <cell r="F25">
            <v>277330.51805221476</v>
          </cell>
        </row>
        <row r="26">
          <cell r="C26">
            <v>1116374</v>
          </cell>
          <cell r="D26">
            <v>11112.340121825959</v>
          </cell>
          <cell r="E26">
            <v>7317486</v>
          </cell>
          <cell r="F26">
            <v>84325.493574844615</v>
          </cell>
        </row>
        <row r="28">
          <cell r="C28">
            <v>12417</v>
          </cell>
          <cell r="D28">
            <v>174.11707999999999</v>
          </cell>
          <cell r="E28">
            <v>6776</v>
          </cell>
          <cell r="F28">
            <v>868.14205408198211</v>
          </cell>
        </row>
        <row r="29">
          <cell r="C29">
            <v>1938</v>
          </cell>
          <cell r="D29">
            <v>41.406090509999999</v>
          </cell>
          <cell r="E29">
            <v>10451</v>
          </cell>
          <cell r="F29">
            <v>1609.7531947239402</v>
          </cell>
        </row>
        <row r="30">
          <cell r="C30">
            <v>41226</v>
          </cell>
          <cell r="D30">
            <v>5523.7163232712501</v>
          </cell>
          <cell r="E30">
            <v>353822</v>
          </cell>
          <cell r="F30">
            <v>103305.56255911101</v>
          </cell>
        </row>
        <row r="31">
          <cell r="C31">
            <v>138566</v>
          </cell>
          <cell r="D31">
            <v>4138.3921123601494</v>
          </cell>
          <cell r="E31">
            <v>1285799</v>
          </cell>
          <cell r="F31">
            <v>38460.021150612003</v>
          </cell>
        </row>
        <row r="32">
          <cell r="C32">
            <v>717078</v>
          </cell>
          <cell r="D32">
            <v>30821.906399578504</v>
          </cell>
          <cell r="E32">
            <v>5955597</v>
          </cell>
          <cell r="F32">
            <v>324356.63463219599</v>
          </cell>
        </row>
        <row r="33">
          <cell r="C33">
            <v>911225</v>
          </cell>
          <cell r="D33">
            <v>40699.538005719907</v>
          </cell>
          <cell r="E33">
            <v>7612445</v>
          </cell>
          <cell r="F33">
            <v>468600.11359072494</v>
          </cell>
        </row>
        <row r="34">
          <cell r="C34">
            <v>3195496</v>
          </cell>
          <cell r="D34">
            <v>81384.702382926102</v>
          </cell>
          <cell r="E34">
            <v>21820771</v>
          </cell>
          <cell r="F34">
            <v>745930.63164293976</v>
          </cell>
        </row>
      </sheetData>
      <sheetData sheetId="26"/>
      <sheetData sheetId="27"/>
      <sheetData sheetId="28"/>
      <sheetData sheetId="29"/>
      <sheetData sheetId="30"/>
      <sheetData sheetId="31"/>
      <sheetData sheetId="32">
        <row r="4">
          <cell r="D4" t="str">
            <v>No. in actuals , Amount in Rs Crore )</v>
          </cell>
        </row>
      </sheetData>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x 33"/>
      <sheetName val="Anx 34 (a) &amp; 34 (b)"/>
    </sheetNames>
    <sheetDataSet>
      <sheetData sheetId="0"/>
      <sheetData sheetId="1">
        <row r="4">
          <cell r="C4" t="str">
            <v xml:space="preserve"> Disb 1st April to  JUNE 2020</v>
          </cell>
          <cell r="D4"/>
        </row>
        <row r="6">
          <cell r="B6" t="str">
            <v>Canara Bank</v>
          </cell>
          <cell r="AC6">
            <v>25975</v>
          </cell>
          <cell r="AD6">
            <v>481.05999999999995</v>
          </cell>
          <cell r="AE6">
            <v>1347579</v>
          </cell>
          <cell r="AF6">
            <v>30237.03</v>
          </cell>
        </row>
        <row r="7">
          <cell r="B7" t="str">
            <v>State Bank of India</v>
          </cell>
          <cell r="AC7">
            <v>6985</v>
          </cell>
          <cell r="AD7">
            <v>325.36660000000001</v>
          </cell>
          <cell r="AE7">
            <v>76848</v>
          </cell>
          <cell r="AF7">
            <v>4085.5699999999997</v>
          </cell>
        </row>
        <row r="8">
          <cell r="B8" t="str">
            <v>Union Bank Of India</v>
          </cell>
          <cell r="AC8">
            <v>27803</v>
          </cell>
          <cell r="AD8">
            <v>1109.8999999999999</v>
          </cell>
          <cell r="AE8">
            <v>186393</v>
          </cell>
          <cell r="AF8">
            <v>9105.24</v>
          </cell>
        </row>
        <row r="9">
          <cell r="B9" t="str">
            <v>Bank of Baroda</v>
          </cell>
          <cell r="AC9">
            <v>8884</v>
          </cell>
          <cell r="AD9">
            <v>173.59</v>
          </cell>
          <cell r="AE9">
            <v>60407</v>
          </cell>
          <cell r="AF9">
            <v>1579.4799999999998</v>
          </cell>
        </row>
        <row r="13">
          <cell r="B13" t="str">
            <v>Bank of India</v>
          </cell>
          <cell r="AC13">
            <v>1084</v>
          </cell>
          <cell r="AD13">
            <v>24.380000000000003</v>
          </cell>
          <cell r="AE13">
            <v>8241</v>
          </cell>
          <cell r="AF13">
            <v>404.79999999999995</v>
          </cell>
        </row>
        <row r="14">
          <cell r="B14" t="str">
            <v>Bank of Maharastra</v>
          </cell>
          <cell r="AC14">
            <v>0</v>
          </cell>
          <cell r="AD14">
            <v>0</v>
          </cell>
          <cell r="AE14">
            <v>3398</v>
          </cell>
          <cell r="AF14">
            <v>236.65679999999998</v>
          </cell>
        </row>
        <row r="15">
          <cell r="B15" t="str">
            <v>Central Bank of India</v>
          </cell>
          <cell r="AC15">
            <v>336</v>
          </cell>
          <cell r="AD15">
            <v>0.82000000000000006</v>
          </cell>
          <cell r="AE15">
            <v>5285</v>
          </cell>
          <cell r="AF15">
            <v>200.82500000000002</v>
          </cell>
        </row>
        <row r="16">
          <cell r="B16" t="str">
            <v xml:space="preserve">Indian Bank </v>
          </cell>
          <cell r="AC16">
            <v>1060</v>
          </cell>
          <cell r="AD16">
            <v>51.22</v>
          </cell>
          <cell r="AE16">
            <v>4255</v>
          </cell>
          <cell r="AF16">
            <v>412.5</v>
          </cell>
        </row>
        <row r="17">
          <cell r="B17" t="str">
            <v>Indian Overseas Bank</v>
          </cell>
          <cell r="AC17">
            <v>15</v>
          </cell>
          <cell r="AD17">
            <v>0.38</v>
          </cell>
          <cell r="AE17">
            <v>30983</v>
          </cell>
          <cell r="AF17">
            <v>399.55</v>
          </cell>
        </row>
        <row r="18">
          <cell r="B18" t="str">
            <v>Punjab National Bank</v>
          </cell>
          <cell r="AC18">
            <v>1450</v>
          </cell>
          <cell r="AD18">
            <v>69.610700000000008</v>
          </cell>
          <cell r="AE18">
            <v>4800</v>
          </cell>
          <cell r="AF18">
            <v>278.51779999999997</v>
          </cell>
        </row>
        <row r="19">
          <cell r="B19" t="str">
            <v>Punjab and Synd Bank</v>
          </cell>
          <cell r="AC19">
            <v>29</v>
          </cell>
          <cell r="AD19">
            <v>0.34320000000000001</v>
          </cell>
          <cell r="AE19">
            <v>191</v>
          </cell>
          <cell r="AF19">
            <v>9.485199999999999</v>
          </cell>
        </row>
        <row r="20">
          <cell r="B20" t="str">
            <v>UCO Bank</v>
          </cell>
          <cell r="AC20">
            <v>785</v>
          </cell>
          <cell r="AD20">
            <v>17.18</v>
          </cell>
          <cell r="AE20">
            <v>5495</v>
          </cell>
          <cell r="AF20">
            <v>147.73000000000002</v>
          </cell>
        </row>
        <row r="24">
          <cell r="B24" t="str">
            <v>IDBI Bank</v>
          </cell>
          <cell r="AC24">
            <v>836</v>
          </cell>
          <cell r="AD24">
            <v>20.6037</v>
          </cell>
          <cell r="AE24">
            <v>5415</v>
          </cell>
          <cell r="AF24">
            <v>524.08640000000003</v>
          </cell>
        </row>
        <row r="25">
          <cell r="B25" t="str">
            <v>Karnataka Bank Ltd</v>
          </cell>
          <cell r="AC25">
            <v>3267</v>
          </cell>
          <cell r="AD25">
            <v>51.894699999999993</v>
          </cell>
          <cell r="AE25">
            <v>18474</v>
          </cell>
          <cell r="AF25">
            <v>505.72950000000003</v>
          </cell>
        </row>
        <row r="26">
          <cell r="B26" t="str">
            <v>Kotak Mahendra Bank</v>
          </cell>
          <cell r="AC26">
            <v>25</v>
          </cell>
          <cell r="AD26">
            <v>16.012499999999999</v>
          </cell>
          <cell r="AE26">
            <v>11893</v>
          </cell>
          <cell r="AF26">
            <v>489.44290000000001</v>
          </cell>
        </row>
        <row r="27">
          <cell r="B27" t="str">
            <v>Cathelic Syrian Bank Ltd.</v>
          </cell>
          <cell r="AC27">
            <v>0</v>
          </cell>
          <cell r="AD27">
            <v>0</v>
          </cell>
          <cell r="AE27">
            <v>5833</v>
          </cell>
          <cell r="AF27">
            <v>87.573700000000002</v>
          </cell>
        </row>
        <row r="28">
          <cell r="B28" t="str">
            <v>City Union Bank Ltd</v>
          </cell>
          <cell r="AC28">
            <v>0</v>
          </cell>
          <cell r="AD28">
            <v>0</v>
          </cell>
          <cell r="AE28">
            <v>293</v>
          </cell>
          <cell r="AF28">
            <v>15.025700000000001</v>
          </cell>
        </row>
        <row r="29">
          <cell r="B29" t="str">
            <v>Dhanalaxmi Bank Ltd.</v>
          </cell>
          <cell r="AC29">
            <v>0</v>
          </cell>
          <cell r="AD29">
            <v>0</v>
          </cell>
          <cell r="AE29">
            <v>1389</v>
          </cell>
          <cell r="AF29">
            <v>22</v>
          </cell>
        </row>
        <row r="30">
          <cell r="B30" t="str">
            <v>Federal Bank Ltd.</v>
          </cell>
          <cell r="AC30">
            <v>6429</v>
          </cell>
          <cell r="AD30">
            <v>145.7456</v>
          </cell>
          <cell r="AE30">
            <v>21822</v>
          </cell>
          <cell r="AF30">
            <v>791.8574000000001</v>
          </cell>
        </row>
        <row r="31">
          <cell r="B31" t="str">
            <v>J and K Bank Ltd</v>
          </cell>
          <cell r="AC31">
            <v>0</v>
          </cell>
          <cell r="AD31">
            <v>0</v>
          </cell>
          <cell r="AE31">
            <v>1027</v>
          </cell>
          <cell r="AF31">
            <v>297.15000000000003</v>
          </cell>
        </row>
        <row r="32">
          <cell r="B32" t="str">
            <v>Karur Vysya Bank Ltd.</v>
          </cell>
          <cell r="AC32">
            <v>345</v>
          </cell>
          <cell r="AD32">
            <v>5.2149999999999999</v>
          </cell>
          <cell r="AE32">
            <v>5770</v>
          </cell>
          <cell r="AF32">
            <v>94.144000000000005</v>
          </cell>
        </row>
        <row r="33">
          <cell r="B33" t="str">
            <v>Lakshmi Vilas Bank Ltd</v>
          </cell>
          <cell r="AC33">
            <v>506</v>
          </cell>
          <cell r="AD33">
            <v>46.365400000000001</v>
          </cell>
          <cell r="AE33">
            <v>169</v>
          </cell>
          <cell r="AF33">
            <v>2.883</v>
          </cell>
        </row>
        <row r="34">
          <cell r="B34" t="str">
            <v xml:space="preserve">Ratnakar Bank Ltd </v>
          </cell>
          <cell r="AC34">
            <v>14</v>
          </cell>
          <cell r="AD34">
            <v>0.15079999999999999</v>
          </cell>
          <cell r="AE34">
            <v>9840</v>
          </cell>
          <cell r="AF34">
            <v>32.0002</v>
          </cell>
        </row>
        <row r="35">
          <cell r="B35" t="str">
            <v>South Indian Bank Ltd</v>
          </cell>
          <cell r="AC35">
            <v>2428</v>
          </cell>
          <cell r="AD35">
            <v>40.870000000000005</v>
          </cell>
          <cell r="AE35">
            <v>8147</v>
          </cell>
          <cell r="AF35">
            <v>205.25000000000003</v>
          </cell>
        </row>
        <row r="36">
          <cell r="B36" t="str">
            <v>Tamil Nadu Merchantile Bank Ltd.</v>
          </cell>
          <cell r="AC36">
            <v>532</v>
          </cell>
          <cell r="AD36">
            <v>29.116500000000002</v>
          </cell>
          <cell r="AE36">
            <v>1885</v>
          </cell>
          <cell r="AF36">
            <v>67.686299999999989</v>
          </cell>
        </row>
        <row r="37">
          <cell r="B37" t="str">
            <v>IndusInd Bank</v>
          </cell>
          <cell r="AC37">
            <v>19182</v>
          </cell>
          <cell r="AD37">
            <v>38.305199999999999</v>
          </cell>
          <cell r="AE37">
            <v>7757</v>
          </cell>
          <cell r="AF37">
            <v>184.00389999999999</v>
          </cell>
        </row>
        <row r="38">
          <cell r="B38" t="str">
            <v>HDFC Bank Ltd</v>
          </cell>
          <cell r="AC38">
            <v>410</v>
          </cell>
          <cell r="AD38">
            <v>10.8019</v>
          </cell>
          <cell r="AE38">
            <v>51421</v>
          </cell>
          <cell r="AF38">
            <v>408.47549999999995</v>
          </cell>
        </row>
        <row r="39">
          <cell r="B39" t="str">
            <v xml:space="preserve">Axis Bank Ltd </v>
          </cell>
          <cell r="AC39">
            <v>305</v>
          </cell>
          <cell r="AD39">
            <v>10.037449999999998</v>
          </cell>
          <cell r="AE39">
            <v>14217</v>
          </cell>
          <cell r="AF39">
            <v>266.86750000000006</v>
          </cell>
        </row>
        <row r="40">
          <cell r="B40" t="str">
            <v>ICICI Bank Ltd</v>
          </cell>
          <cell r="AC40">
            <v>3881</v>
          </cell>
          <cell r="AD40">
            <v>99.6</v>
          </cell>
          <cell r="AE40">
            <v>33092</v>
          </cell>
          <cell r="AF40">
            <v>2156.0899999999997</v>
          </cell>
        </row>
        <row r="41">
          <cell r="B41" t="str">
            <v>YES BANK Ltd.</v>
          </cell>
          <cell r="AC41">
            <v>33</v>
          </cell>
          <cell r="AD41">
            <v>14.229999999999999</v>
          </cell>
          <cell r="AE41">
            <v>427</v>
          </cell>
          <cell r="AF41">
            <v>147.91999999999999</v>
          </cell>
        </row>
        <row r="42">
          <cell r="B42" t="str">
            <v>Bandhan Bank</v>
          </cell>
          <cell r="AC42">
            <v>2210</v>
          </cell>
          <cell r="AD42">
            <v>8.3483000000000001</v>
          </cell>
          <cell r="AE42">
            <v>44667</v>
          </cell>
          <cell r="AF42">
            <v>103.93480000000001</v>
          </cell>
        </row>
        <row r="43">
          <cell r="B43" t="str">
            <v>DCB Bank Ltd</v>
          </cell>
          <cell r="AC43">
            <v>5</v>
          </cell>
          <cell r="AD43">
            <v>0.23269999999999999</v>
          </cell>
          <cell r="AE43">
            <v>3673</v>
          </cell>
          <cell r="AF43">
            <v>77.297700000000006</v>
          </cell>
        </row>
        <row r="44">
          <cell r="B44" t="str">
            <v xml:space="preserve">IDFC Bank </v>
          </cell>
          <cell r="AC44">
            <v>267</v>
          </cell>
          <cell r="AD44">
            <v>0.28400000000000003</v>
          </cell>
          <cell r="AE44">
            <v>28306</v>
          </cell>
          <cell r="AF44">
            <v>100.03</v>
          </cell>
        </row>
        <row r="47">
          <cell r="B47" t="str">
            <v>Karnataka Grameena Bank</v>
          </cell>
          <cell r="AC47">
            <v>6865</v>
          </cell>
          <cell r="AD47">
            <v>56.79</v>
          </cell>
          <cell r="AE47">
            <v>54234</v>
          </cell>
          <cell r="AF47">
            <v>634.55000000000007</v>
          </cell>
        </row>
        <row r="48">
          <cell r="B48" t="str">
            <v>Karnataka Vikas Grameena Bank</v>
          </cell>
          <cell r="AC48">
            <v>2840</v>
          </cell>
          <cell r="AD48">
            <v>33.505499999999998</v>
          </cell>
          <cell r="AE48">
            <v>138726</v>
          </cell>
          <cell r="AF48">
            <v>1250.2329999999999</v>
          </cell>
        </row>
        <row r="56">
          <cell r="B56" t="str">
            <v>KSCARD Bk.Ltd</v>
          </cell>
          <cell r="AC56">
            <v>0</v>
          </cell>
          <cell r="AD56">
            <v>0</v>
          </cell>
          <cell r="AE56">
            <v>0</v>
          </cell>
          <cell r="AF56">
            <v>0</v>
          </cell>
        </row>
        <row r="57">
          <cell r="B57" t="str">
            <v xml:space="preserve">K.S.Coop Apex Bank ltd </v>
          </cell>
          <cell r="AC57">
            <v>41247</v>
          </cell>
          <cell r="AD57">
            <v>274.58439999999996</v>
          </cell>
          <cell r="AE57">
            <v>147600</v>
          </cell>
          <cell r="AF57">
            <v>1240.6636999999998</v>
          </cell>
        </row>
        <row r="58">
          <cell r="B58" t="str">
            <v>Indl.Co.Op.Bank ltd.</v>
          </cell>
          <cell r="AC58">
            <v>0</v>
          </cell>
          <cell r="AD58">
            <v>0</v>
          </cell>
          <cell r="AE58">
            <v>0</v>
          </cell>
          <cell r="AF58">
            <v>0</v>
          </cell>
        </row>
        <row r="60">
          <cell r="AC60">
            <v>17</v>
          </cell>
          <cell r="AD60">
            <v>4.2789000000000001</v>
          </cell>
          <cell r="AE60">
            <v>274</v>
          </cell>
          <cell r="AF60">
            <v>138.88329999999999</v>
          </cell>
        </row>
        <row r="63">
          <cell r="B63" t="str">
            <v>Equitas Small Finance Bank</v>
          </cell>
          <cell r="AC63">
            <v>1424</v>
          </cell>
          <cell r="AD63">
            <v>2.0842000000000001</v>
          </cell>
          <cell r="AE63">
            <v>22574</v>
          </cell>
          <cell r="AF63">
            <v>36.199999999999996</v>
          </cell>
        </row>
        <row r="64">
          <cell r="B64" t="str">
            <v>Ujjivan Small Finnance</v>
          </cell>
          <cell r="AC64">
            <v>1168</v>
          </cell>
          <cell r="AD64">
            <v>5.0203000000000007</v>
          </cell>
          <cell r="AE64">
            <v>84498</v>
          </cell>
          <cell r="AF64">
            <v>186.59024306999999</v>
          </cell>
        </row>
        <row r="65">
          <cell r="B65" t="str">
            <v>Suryoday Small Finance Bank</v>
          </cell>
          <cell r="AC65">
            <v>0</v>
          </cell>
          <cell r="AD65">
            <v>0</v>
          </cell>
          <cell r="AE65">
            <v>23188</v>
          </cell>
          <cell r="AF65">
            <v>44.750799999999991</v>
          </cell>
        </row>
        <row r="66">
          <cell r="B66" t="str">
            <v>ESAF Small Finance Bank</v>
          </cell>
          <cell r="AC66">
            <v>19426</v>
          </cell>
          <cell r="AD66">
            <v>85.722300000000018</v>
          </cell>
          <cell r="AE66">
            <v>1500</v>
          </cell>
          <cell r="AF66">
            <v>4.8263100000000003</v>
          </cell>
        </row>
        <row r="69">
          <cell r="B69" t="str">
            <v>India Post Payments Bank Limited</v>
          </cell>
          <cell r="AC69">
            <v>0</v>
          </cell>
          <cell r="AD69">
            <v>0</v>
          </cell>
          <cell r="AE69">
            <v>0</v>
          </cell>
          <cell r="AF69">
            <v>0</v>
          </cell>
        </row>
        <row r="70">
          <cell r="B70" t="str">
            <v>Airtel Payments Bank</v>
          </cell>
          <cell r="AC70">
            <v>0</v>
          </cell>
          <cell r="AD70">
            <v>0</v>
          </cell>
          <cell r="AE70">
            <v>0</v>
          </cell>
          <cell r="AF70">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G"/>
      <sheetName val="Total"/>
      <sheetName val="ACH-BAL"/>
      <sheetName val="OUT STANDING"/>
    </sheetNames>
    <sheetDataSet>
      <sheetData sheetId="0">
        <row r="12">
          <cell r="CY12">
            <v>3971</v>
          </cell>
          <cell r="CZ12">
            <v>3797</v>
          </cell>
        </row>
        <row r="13">
          <cell r="CY13">
            <v>3971</v>
          </cell>
          <cell r="CZ13">
            <v>3797</v>
          </cell>
        </row>
        <row r="14">
          <cell r="CY14">
            <v>728754</v>
          </cell>
          <cell r="CZ14">
            <v>604834</v>
          </cell>
        </row>
        <row r="15">
          <cell r="CY15">
            <v>721703.45</v>
          </cell>
          <cell r="CZ15">
            <v>647553.9800000001</v>
          </cell>
        </row>
        <row r="18">
          <cell r="CY18">
            <v>83141</v>
          </cell>
          <cell r="CZ18">
            <v>70633</v>
          </cell>
        </row>
        <row r="19">
          <cell r="CY19">
            <v>132352.16</v>
          </cell>
          <cell r="CZ19">
            <v>108794.06000000001</v>
          </cell>
        </row>
        <row r="20">
          <cell r="CY20">
            <v>83141</v>
          </cell>
          <cell r="CZ20">
            <v>70633</v>
          </cell>
        </row>
        <row r="21">
          <cell r="CY21">
            <v>132352.16</v>
          </cell>
          <cell r="CZ21">
            <v>108794.06000000001</v>
          </cell>
        </row>
        <row r="22">
          <cell r="CY22">
            <v>33380</v>
          </cell>
          <cell r="CZ22">
            <v>25909</v>
          </cell>
        </row>
        <row r="23">
          <cell r="CY23">
            <v>81427.25</v>
          </cell>
          <cell r="CZ23">
            <v>63846.83</v>
          </cell>
        </row>
        <row r="24">
          <cell r="CY24">
            <v>48060</v>
          </cell>
          <cell r="CZ24">
            <v>39962</v>
          </cell>
        </row>
        <row r="25">
          <cell r="CY25">
            <v>102317.88</v>
          </cell>
          <cell r="CZ25">
            <v>83813.66</v>
          </cell>
        </row>
        <row r="29">
          <cell r="CY29">
            <v>3169</v>
          </cell>
          <cell r="CZ29">
            <v>2732</v>
          </cell>
        </row>
        <row r="30">
          <cell r="CY30">
            <v>3169</v>
          </cell>
          <cell r="CZ30">
            <v>2732</v>
          </cell>
        </row>
        <row r="31">
          <cell r="CY31">
            <v>79703.16</v>
          </cell>
          <cell r="CZ31">
            <v>61237.16</v>
          </cell>
        </row>
        <row r="32">
          <cell r="CY32">
            <v>79703.16</v>
          </cell>
          <cell r="CZ32">
            <v>61237.16</v>
          </cell>
        </row>
        <row r="33">
          <cell r="CY33">
            <v>2822</v>
          </cell>
          <cell r="CZ33">
            <v>2473</v>
          </cell>
        </row>
        <row r="34">
          <cell r="CY34">
            <v>63393.26</v>
          </cell>
          <cell r="CZ34">
            <v>52445.31</v>
          </cell>
        </row>
        <row r="36">
          <cell r="CY36">
            <v>2860969</v>
          </cell>
          <cell r="CZ36">
            <v>2647931</v>
          </cell>
        </row>
        <row r="37">
          <cell r="CY37">
            <v>3925647.9300000006</v>
          </cell>
          <cell r="CZ37">
            <v>3602083.52</v>
          </cell>
        </row>
        <row r="38">
          <cell r="CY38">
            <v>445149</v>
          </cell>
          <cell r="CZ38">
            <v>379845</v>
          </cell>
        </row>
        <row r="39">
          <cell r="CY39">
            <v>933690.2300000001</v>
          </cell>
          <cell r="CZ39">
            <v>806361.62000000011</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sit"/>
      <sheetName val="Advance"/>
      <sheetName val="CDRatio"/>
    </sheetNames>
    <sheetDataSet>
      <sheetData sheetId="0">
        <row r="5">
          <cell r="M5" t="str">
            <v>Variation                                               ( JUNE 2020 over  MARCH 2020)</v>
          </cell>
        </row>
        <row r="6">
          <cell r="C6" t="str">
            <v xml:space="preserve"> AS AT  MARCH 2020</v>
          </cell>
          <cell r="H6" t="str">
            <v xml:space="preserve"> AS AT  JUNE 2020</v>
          </cell>
        </row>
        <row r="9">
          <cell r="C9">
            <v>20931.573899999999</v>
          </cell>
          <cell r="D9">
            <v>23137.14</v>
          </cell>
          <cell r="E9">
            <v>38504.746899999998</v>
          </cell>
          <cell r="F9">
            <v>100152.9779</v>
          </cell>
          <cell r="G9">
            <v>182726.4387</v>
          </cell>
          <cell r="H9">
            <v>21375.316329456</v>
          </cell>
          <cell r="I9">
            <v>23354.164456806</v>
          </cell>
          <cell r="J9">
            <v>38839.234821001002</v>
          </cell>
          <cell r="K9">
            <v>93984.08</v>
          </cell>
          <cell r="L9">
            <v>177552.79560726299</v>
          </cell>
        </row>
        <row r="10">
          <cell r="C10">
            <v>13871.4146</v>
          </cell>
          <cell r="D10">
            <v>34346.830300000001</v>
          </cell>
          <cell r="E10">
            <v>49585.687700000002</v>
          </cell>
          <cell r="F10">
            <v>112722.247</v>
          </cell>
          <cell r="G10">
            <v>210526.1796</v>
          </cell>
          <cell r="H10">
            <v>14057.416999999999</v>
          </cell>
          <cell r="I10">
            <v>35226.208500000001</v>
          </cell>
          <cell r="J10">
            <v>50554.952499999999</v>
          </cell>
          <cell r="K10">
            <v>115057.3561</v>
          </cell>
          <cell r="L10">
            <v>214895.93410000001</v>
          </cell>
        </row>
        <row r="11">
          <cell r="C11">
            <v>5073.16002045</v>
          </cell>
          <cell r="D11">
            <v>9043.3027564589993</v>
          </cell>
          <cell r="E11">
            <v>17776.242195457002</v>
          </cell>
          <cell r="F11">
            <v>42099.531745849003</v>
          </cell>
          <cell r="G11">
            <v>73992.236718215005</v>
          </cell>
          <cell r="H11">
            <v>4333.3685811630603</v>
          </cell>
          <cell r="I11">
            <v>7121.4522985418398</v>
          </cell>
          <cell r="J11">
            <v>11433.6054692463</v>
          </cell>
          <cell r="K11">
            <v>41744.39</v>
          </cell>
          <cell r="L11">
            <v>64632.816348951201</v>
          </cell>
        </row>
        <row r="12">
          <cell r="C12">
            <v>7468.37</v>
          </cell>
          <cell r="D12">
            <v>6820.79</v>
          </cell>
          <cell r="E12">
            <v>11084.13</v>
          </cell>
          <cell r="F12">
            <v>26060.62</v>
          </cell>
          <cell r="G12">
            <v>51433.91</v>
          </cell>
          <cell r="H12">
            <v>7655.6</v>
          </cell>
          <cell r="I12">
            <v>7160.31</v>
          </cell>
          <cell r="J12">
            <v>11100.69</v>
          </cell>
          <cell r="K12">
            <v>25767.11</v>
          </cell>
          <cell r="L12">
            <v>51683.71</v>
          </cell>
        </row>
        <row r="13">
          <cell r="C13">
            <v>47344.518520450001</v>
          </cell>
          <cell r="D13">
            <v>73348.063056458996</v>
          </cell>
          <cell r="E13">
            <v>116950.80679545701</v>
          </cell>
          <cell r="F13">
            <v>281035.37664584903</v>
          </cell>
          <cell r="G13">
            <v>518678.76501821494</v>
          </cell>
          <cell r="H13">
            <v>47421.701910619064</v>
          </cell>
          <cell r="I13">
            <v>72862.135255347835</v>
          </cell>
          <cell r="J13">
            <v>111928.4827902473</v>
          </cell>
          <cell r="K13">
            <v>276552.93609999999</v>
          </cell>
          <cell r="L13">
            <v>508765.25605621422</v>
          </cell>
        </row>
        <row r="15">
          <cell r="C15">
            <v>821.66</v>
          </cell>
          <cell r="D15">
            <v>764.94</v>
          </cell>
          <cell r="E15">
            <v>2428.39</v>
          </cell>
          <cell r="F15">
            <v>6496.4</v>
          </cell>
          <cell r="G15">
            <v>10511.39</v>
          </cell>
          <cell r="H15">
            <v>833.04</v>
          </cell>
          <cell r="I15">
            <v>734.11</v>
          </cell>
          <cell r="J15">
            <v>2473.4499999999998</v>
          </cell>
          <cell r="K15">
            <v>7060.03</v>
          </cell>
          <cell r="L15">
            <v>11100.63</v>
          </cell>
        </row>
        <row r="16">
          <cell r="C16">
            <v>224.291261386</v>
          </cell>
          <cell r="D16">
            <v>329.38988196100001</v>
          </cell>
          <cell r="E16">
            <v>1075.832065799</v>
          </cell>
          <cell r="F16">
            <v>1432.568151143</v>
          </cell>
          <cell r="G16">
            <v>3062.0813602890003</v>
          </cell>
          <cell r="H16">
            <v>229.58099999999999</v>
          </cell>
          <cell r="I16">
            <v>329.41320000000002</v>
          </cell>
          <cell r="J16">
            <v>1105.6872000000001</v>
          </cell>
          <cell r="K16">
            <v>1426.8154</v>
          </cell>
          <cell r="L16">
            <v>3091.4967999999999</v>
          </cell>
        </row>
        <row r="17">
          <cell r="C17">
            <v>167.1523</v>
          </cell>
          <cell r="D17">
            <v>454.2</v>
          </cell>
          <cell r="E17">
            <v>968.67</v>
          </cell>
          <cell r="F17">
            <v>3616.636</v>
          </cell>
          <cell r="G17">
            <v>5206.6583000000001</v>
          </cell>
          <cell r="H17">
            <v>157.4153</v>
          </cell>
          <cell r="I17">
            <v>473.65210000000002</v>
          </cell>
          <cell r="J17">
            <v>960.25909999999999</v>
          </cell>
          <cell r="K17">
            <v>3904.8263999999999</v>
          </cell>
          <cell r="L17">
            <v>5496.1529</v>
          </cell>
        </row>
        <row r="18">
          <cell r="C18">
            <v>242.69560000000001</v>
          </cell>
          <cell r="D18">
            <v>840.63620000000003</v>
          </cell>
          <cell r="E18">
            <v>2661.1747</v>
          </cell>
          <cell r="F18">
            <v>10581.165499999999</v>
          </cell>
          <cell r="G18">
            <v>14325.671999999999</v>
          </cell>
          <cell r="H18">
            <v>258.48500000000001</v>
          </cell>
          <cell r="I18">
            <v>616.2817</v>
          </cell>
          <cell r="J18">
            <v>2739.4113000000002</v>
          </cell>
          <cell r="K18">
            <v>10141.549999999999</v>
          </cell>
          <cell r="L18">
            <v>13755.727999999999</v>
          </cell>
        </row>
        <row r="19">
          <cell r="C19">
            <v>908.25009999999997</v>
          </cell>
          <cell r="D19">
            <v>765.23149999999998</v>
          </cell>
          <cell r="E19">
            <v>2110.5599000000002</v>
          </cell>
          <cell r="F19">
            <v>4588.5101000000004</v>
          </cell>
          <cell r="G19">
            <v>8372.5516000000007</v>
          </cell>
          <cell r="H19">
            <v>923.02170000000001</v>
          </cell>
          <cell r="I19">
            <v>784.41189999999995</v>
          </cell>
          <cell r="J19">
            <v>2108.6306</v>
          </cell>
          <cell r="K19">
            <v>4621.1790000000001</v>
          </cell>
          <cell r="L19">
            <v>8437.2432000000008</v>
          </cell>
        </row>
        <row r="20">
          <cell r="C20">
            <v>169.2013</v>
          </cell>
          <cell r="D20">
            <v>325.57839999999999</v>
          </cell>
          <cell r="E20">
            <v>2017.018</v>
          </cell>
          <cell r="F20">
            <v>10045.9586</v>
          </cell>
          <cell r="G20">
            <v>12557.756300000001</v>
          </cell>
          <cell r="H20">
            <v>170.79</v>
          </cell>
          <cell r="I20">
            <v>310.14999999999998</v>
          </cell>
          <cell r="J20">
            <v>2019.1297999999999</v>
          </cell>
          <cell r="K20">
            <v>8325.48</v>
          </cell>
          <cell r="L20">
            <v>10825.549799999999</v>
          </cell>
        </row>
        <row r="21">
          <cell r="C21">
            <v>0</v>
          </cell>
          <cell r="D21">
            <v>34.090000000000003</v>
          </cell>
          <cell r="E21">
            <v>78.31</v>
          </cell>
          <cell r="F21">
            <v>962.66</v>
          </cell>
          <cell r="G21">
            <v>1075.06</v>
          </cell>
          <cell r="H21">
            <v>12.89</v>
          </cell>
          <cell r="I21">
            <v>4.24</v>
          </cell>
          <cell r="J21">
            <v>50.49</v>
          </cell>
          <cell r="K21">
            <v>274.18</v>
          </cell>
          <cell r="L21">
            <v>341.8</v>
          </cell>
        </row>
        <row r="22">
          <cell r="C22">
            <v>122.4276</v>
          </cell>
          <cell r="D22">
            <v>131.34049999999999</v>
          </cell>
          <cell r="E22">
            <v>415.13740000000001</v>
          </cell>
          <cell r="F22">
            <v>1999.4530999999999</v>
          </cell>
          <cell r="G22">
            <v>2668.3586</v>
          </cell>
          <cell r="H22">
            <v>120.2799</v>
          </cell>
          <cell r="I22">
            <v>163.5445</v>
          </cell>
          <cell r="J22">
            <v>401.63420000000002</v>
          </cell>
          <cell r="K22">
            <v>2000.4014</v>
          </cell>
          <cell r="L22">
            <v>2685.8599999999997</v>
          </cell>
        </row>
        <row r="23">
          <cell r="C23">
            <v>2655.6781613859998</v>
          </cell>
          <cell r="D23">
            <v>3645.4064819609998</v>
          </cell>
          <cell r="E23">
            <v>11755.092065798999</v>
          </cell>
          <cell r="F23">
            <v>39723.351451142997</v>
          </cell>
          <cell r="G23">
            <v>57779.528160288995</v>
          </cell>
          <cell r="H23">
            <v>2705.5028999999995</v>
          </cell>
          <cell r="I23">
            <v>3415.8034000000002</v>
          </cell>
          <cell r="J23">
            <v>11858.692200000001</v>
          </cell>
          <cell r="K23">
            <v>37754.462200000002</v>
          </cell>
          <cell r="L23">
            <v>55734.460700000003</v>
          </cell>
        </row>
        <row r="25">
          <cell r="C25">
            <v>132.75819666800001</v>
          </cell>
          <cell r="D25">
            <v>1013.2262745238201</v>
          </cell>
          <cell r="E25">
            <v>4049.4143123912399</v>
          </cell>
          <cell r="F25">
            <v>6214.7622508301301</v>
          </cell>
          <cell r="G25">
            <v>11410.161034413191</v>
          </cell>
          <cell r="H25">
            <v>312.55823157399999</v>
          </cell>
          <cell r="I25">
            <v>614.92728740414998</v>
          </cell>
          <cell r="J25">
            <v>4180.6815393389697</v>
          </cell>
          <cell r="K25">
            <v>5968.1913472140805</v>
          </cell>
          <cell r="L25">
            <v>11076.3584055312</v>
          </cell>
        </row>
        <row r="26">
          <cell r="C26">
            <v>5143.3238487179997</v>
          </cell>
          <cell r="D26">
            <v>9304.0391822019992</v>
          </cell>
          <cell r="E26">
            <v>14310.746912418999</v>
          </cell>
          <cell r="F26">
            <v>19136.673088083</v>
          </cell>
          <cell r="G26">
            <v>47894.783031421997</v>
          </cell>
          <cell r="H26">
            <v>5158.6518999999998</v>
          </cell>
          <cell r="I26">
            <v>9299.643</v>
          </cell>
          <cell r="J26">
            <v>14450.824500000001</v>
          </cell>
          <cell r="K26">
            <v>19124.270400000001</v>
          </cell>
          <cell r="L26">
            <v>48033.389800000004</v>
          </cell>
        </row>
        <row r="27">
          <cell r="C27">
            <v>1138.43505491</v>
          </cell>
          <cell r="D27">
            <v>843.63453342499997</v>
          </cell>
          <cell r="E27">
            <v>2350.046454668</v>
          </cell>
          <cell r="F27">
            <v>20089.041836937999</v>
          </cell>
          <cell r="G27">
            <v>24421.157879940998</v>
          </cell>
          <cell r="H27">
            <v>1221.4639694049999</v>
          </cell>
          <cell r="I27">
            <v>834.64627585599999</v>
          </cell>
          <cell r="J27">
            <v>2430.3866945270001</v>
          </cell>
          <cell r="K27">
            <v>22840.207168117999</v>
          </cell>
          <cell r="L27">
            <v>27326.704107906</v>
          </cell>
        </row>
        <row r="28">
          <cell r="C28">
            <v>18.770199999999999</v>
          </cell>
          <cell r="D28">
            <v>0</v>
          </cell>
          <cell r="E28">
            <v>629.91390000000001</v>
          </cell>
          <cell r="F28">
            <v>0</v>
          </cell>
          <cell r="G28">
            <v>648.68410000000006</v>
          </cell>
          <cell r="H28">
            <v>20.5854</v>
          </cell>
          <cell r="I28">
            <v>0</v>
          </cell>
          <cell r="J28">
            <v>699.85180000000003</v>
          </cell>
          <cell r="K28">
            <v>0</v>
          </cell>
          <cell r="L28">
            <v>720.43720000000008</v>
          </cell>
        </row>
        <row r="29">
          <cell r="C29">
            <v>0</v>
          </cell>
          <cell r="D29">
            <v>90.312414459999999</v>
          </cell>
          <cell r="E29">
            <v>199.46413845000001</v>
          </cell>
          <cell r="F29">
            <v>2384.9860873600001</v>
          </cell>
          <cell r="G29">
            <v>2674.7626402700002</v>
          </cell>
          <cell r="H29">
            <v>0</v>
          </cell>
          <cell r="I29">
            <v>88.778788128000002</v>
          </cell>
          <cell r="J29">
            <v>194.957739656</v>
          </cell>
          <cell r="K29">
            <v>2017.7194727829999</v>
          </cell>
          <cell r="L29">
            <v>2301.456000567</v>
          </cell>
        </row>
        <row r="30">
          <cell r="C30">
            <v>0</v>
          </cell>
          <cell r="D30">
            <v>12.74</v>
          </cell>
          <cell r="E30">
            <v>49.17</v>
          </cell>
          <cell r="F30">
            <v>302</v>
          </cell>
          <cell r="G30">
            <v>363.91</v>
          </cell>
          <cell r="H30">
            <v>0</v>
          </cell>
          <cell r="I30">
            <v>12.74</v>
          </cell>
          <cell r="J30">
            <v>49.17</v>
          </cell>
          <cell r="K30">
            <v>302</v>
          </cell>
          <cell r="L30">
            <v>363.91</v>
          </cell>
        </row>
        <row r="31">
          <cell r="C31">
            <v>599.12279999999998</v>
          </cell>
          <cell r="D31">
            <v>842.14909999999998</v>
          </cell>
          <cell r="E31">
            <v>976.63890000000004</v>
          </cell>
          <cell r="F31">
            <v>4108.4058999999997</v>
          </cell>
          <cell r="G31">
            <v>6526.3166999999994</v>
          </cell>
          <cell r="H31">
            <v>613.55859999999996</v>
          </cell>
          <cell r="I31">
            <v>838.45609999999999</v>
          </cell>
          <cell r="J31">
            <v>975.79079999999999</v>
          </cell>
          <cell r="K31">
            <v>4201.5082000000002</v>
          </cell>
          <cell r="L31">
            <v>6629.3137000000006</v>
          </cell>
        </row>
        <row r="32">
          <cell r="C32">
            <v>0</v>
          </cell>
          <cell r="D32">
            <v>0</v>
          </cell>
          <cell r="E32">
            <v>23.68</v>
          </cell>
          <cell r="F32">
            <v>623.33000000000004</v>
          </cell>
          <cell r="G32">
            <v>647.01</v>
          </cell>
          <cell r="H32">
            <v>0</v>
          </cell>
          <cell r="I32">
            <v>0</v>
          </cell>
          <cell r="J32">
            <v>23.68</v>
          </cell>
          <cell r="K32">
            <v>623.33000000000004</v>
          </cell>
          <cell r="L32">
            <v>647.01</v>
          </cell>
        </row>
        <row r="33">
          <cell r="C33">
            <v>0</v>
          </cell>
          <cell r="D33">
            <v>779.1</v>
          </cell>
          <cell r="E33">
            <v>148.88</v>
          </cell>
          <cell r="F33">
            <v>3217.75</v>
          </cell>
          <cell r="G33">
            <v>4145.7299999999996</v>
          </cell>
          <cell r="H33">
            <v>0</v>
          </cell>
          <cell r="I33">
            <v>792.09540000000004</v>
          </cell>
          <cell r="J33">
            <v>150.34870000000001</v>
          </cell>
          <cell r="K33">
            <v>3216.9149000000002</v>
          </cell>
          <cell r="L33">
            <v>4159.3590000000004</v>
          </cell>
        </row>
        <row r="34">
          <cell r="C34">
            <v>27.363700000000001</v>
          </cell>
          <cell r="D34">
            <v>83.02</v>
          </cell>
          <cell r="E34">
            <v>604.29190000000006</v>
          </cell>
          <cell r="F34">
            <v>1690.0322000000001</v>
          </cell>
          <cell r="G34">
            <v>2404.7078000000001</v>
          </cell>
          <cell r="H34">
            <v>15.558299999999999</v>
          </cell>
          <cell r="I34">
            <v>40.961599999999997</v>
          </cell>
          <cell r="J34">
            <v>476.6474</v>
          </cell>
          <cell r="K34">
            <v>725.79520000000002</v>
          </cell>
          <cell r="L34">
            <v>1258.9625000000001</v>
          </cell>
        </row>
        <row r="35">
          <cell r="C35">
            <v>51.842599999999997</v>
          </cell>
          <cell r="D35">
            <v>614.5462</v>
          </cell>
          <cell r="E35">
            <v>1464.3423</v>
          </cell>
          <cell r="F35">
            <v>4506.8896000000004</v>
          </cell>
          <cell r="G35">
            <v>6637.6207000000004</v>
          </cell>
          <cell r="H35">
            <v>48.383499999999998</v>
          </cell>
          <cell r="I35">
            <v>550.75070000000005</v>
          </cell>
          <cell r="J35">
            <v>1286.8036</v>
          </cell>
          <cell r="K35">
            <v>4240.2433000000001</v>
          </cell>
          <cell r="L35">
            <v>6126.1810999999998</v>
          </cell>
        </row>
        <row r="36">
          <cell r="C36">
            <v>13.73</v>
          </cell>
          <cell r="D36">
            <v>165.09</v>
          </cell>
          <cell r="E36">
            <v>898.85</v>
          </cell>
          <cell r="F36">
            <v>4496.59</v>
          </cell>
          <cell r="G36">
            <v>5574.26</v>
          </cell>
          <cell r="H36">
            <v>14.37</v>
          </cell>
          <cell r="I36">
            <v>166.12</v>
          </cell>
          <cell r="J36">
            <v>922.55</v>
          </cell>
          <cell r="K36">
            <v>4506.4799999999996</v>
          </cell>
          <cell r="L36">
            <v>5609.5199999999995</v>
          </cell>
        </row>
        <row r="37">
          <cell r="C37">
            <v>0</v>
          </cell>
          <cell r="D37">
            <v>105.2516</v>
          </cell>
          <cell r="E37">
            <v>221.67679999999999</v>
          </cell>
          <cell r="F37">
            <v>1077.5327</v>
          </cell>
          <cell r="G37">
            <v>1404.4611</v>
          </cell>
          <cell r="H37">
            <v>0</v>
          </cell>
          <cell r="I37">
            <v>134.1183</v>
          </cell>
          <cell r="J37">
            <v>224.3177</v>
          </cell>
          <cell r="K37">
            <v>1050.6643999999999</v>
          </cell>
          <cell r="L37">
            <v>1409.1003999999998</v>
          </cell>
        </row>
        <row r="38">
          <cell r="C38">
            <v>58.74</v>
          </cell>
          <cell r="D38">
            <v>1.95</v>
          </cell>
          <cell r="E38">
            <v>662.74</v>
          </cell>
          <cell r="F38">
            <v>5714.11</v>
          </cell>
          <cell r="G38">
            <v>6437.54</v>
          </cell>
          <cell r="H38">
            <v>53.64</v>
          </cell>
          <cell r="I38">
            <v>144.87</v>
          </cell>
          <cell r="J38">
            <v>1272.28</v>
          </cell>
          <cell r="K38">
            <v>4810.3</v>
          </cell>
          <cell r="L38">
            <v>6281.09</v>
          </cell>
        </row>
        <row r="39">
          <cell r="C39">
            <v>1169.359160537</v>
          </cell>
          <cell r="D39">
            <v>2402.1341500640001</v>
          </cell>
          <cell r="E39">
            <v>5252.1873267179999</v>
          </cell>
          <cell r="F39">
            <v>92325.151702072006</v>
          </cell>
          <cell r="G39">
            <v>101148.83233939101</v>
          </cell>
          <cell r="H39">
            <v>1232.0259376849999</v>
          </cell>
          <cell r="I39">
            <v>2523.0229633529998</v>
          </cell>
          <cell r="J39">
            <v>5564.8292647429998</v>
          </cell>
          <cell r="K39">
            <v>106437.13236567</v>
          </cell>
          <cell r="L39">
            <v>115757.010531451</v>
          </cell>
        </row>
        <row r="40">
          <cell r="C40">
            <v>389.537793029</v>
          </cell>
          <cell r="D40">
            <v>2528.9940714879999</v>
          </cell>
          <cell r="E40">
            <v>6656.5649787980001</v>
          </cell>
          <cell r="F40">
            <v>34484.361129559002</v>
          </cell>
          <cell r="G40">
            <v>44059.457972874006</v>
          </cell>
          <cell r="H40">
            <v>386.749927937</v>
          </cell>
          <cell r="I40">
            <v>2618.527622864</v>
          </cell>
          <cell r="J40">
            <v>6716.4601746879998</v>
          </cell>
          <cell r="K40">
            <v>35618.580127533998</v>
          </cell>
          <cell r="L40">
            <v>45340.317853023</v>
          </cell>
        </row>
        <row r="41">
          <cell r="C41">
            <v>2003.4992320692299</v>
          </cell>
          <cell r="D41">
            <v>1133.5523053285599</v>
          </cell>
          <cell r="E41">
            <v>6408.4746609222002</v>
          </cell>
          <cell r="F41">
            <v>51952.469573989998</v>
          </cell>
          <cell r="G41">
            <v>61497.995772309987</v>
          </cell>
          <cell r="H41">
            <v>1902.5297876375801</v>
          </cell>
          <cell r="I41">
            <v>1305.94124458232</v>
          </cell>
          <cell r="J41">
            <v>7459.8829840630997</v>
          </cell>
          <cell r="K41">
            <v>61829.035814536001</v>
          </cell>
          <cell r="L41">
            <v>72497.389830818996</v>
          </cell>
        </row>
        <row r="42">
          <cell r="C42">
            <v>272.45</v>
          </cell>
          <cell r="D42">
            <v>44.58</v>
          </cell>
          <cell r="E42">
            <v>342.68</v>
          </cell>
          <cell r="F42">
            <v>5000.95</v>
          </cell>
          <cell r="G42">
            <v>5660.66</v>
          </cell>
          <cell r="H42">
            <v>272.45</v>
          </cell>
          <cell r="I42">
            <v>44.58</v>
          </cell>
          <cell r="J42">
            <v>342.68</v>
          </cell>
          <cell r="K42">
            <v>5000.95</v>
          </cell>
          <cell r="L42">
            <v>5660.66</v>
          </cell>
        </row>
        <row r="43">
          <cell r="C43">
            <v>0</v>
          </cell>
          <cell r="D43">
            <v>9.2278000000000002</v>
          </cell>
          <cell r="E43">
            <v>141.69579999999999</v>
          </cell>
          <cell r="F43">
            <v>308.3999</v>
          </cell>
          <cell r="G43">
            <v>459.32349999999997</v>
          </cell>
          <cell r="H43">
            <v>0</v>
          </cell>
          <cell r="I43">
            <v>10.5084</v>
          </cell>
          <cell r="J43">
            <v>149.91329999999999</v>
          </cell>
          <cell r="K43">
            <v>384.64249999999998</v>
          </cell>
          <cell r="L43">
            <v>545.06420000000003</v>
          </cell>
        </row>
        <row r="44">
          <cell r="C44">
            <v>65.127504896000005</v>
          </cell>
          <cell r="D44">
            <v>19.300715371999999</v>
          </cell>
          <cell r="E44">
            <v>436.19361846499999</v>
          </cell>
          <cell r="F44">
            <v>902.46876203922</v>
          </cell>
          <cell r="G44">
            <v>1423.0906007722201</v>
          </cell>
          <cell r="H44">
            <v>55.092937489000001</v>
          </cell>
          <cell r="I44">
            <v>19.661683762999999</v>
          </cell>
          <cell r="J44">
            <v>412.43111033000002</v>
          </cell>
          <cell r="K44">
            <v>839.47078319396803</v>
          </cell>
          <cell r="L44">
            <v>1326.6565147759679</v>
          </cell>
        </row>
        <row r="45">
          <cell r="C45">
            <v>12.695433163000599</v>
          </cell>
          <cell r="D45">
            <v>130.81958001400301</v>
          </cell>
          <cell r="E45">
            <v>312.52573273199999</v>
          </cell>
          <cell r="F45">
            <v>5121.5653948110103</v>
          </cell>
          <cell r="G45">
            <v>5577.6061407200141</v>
          </cell>
          <cell r="H45">
            <v>12.5170258540007</v>
          </cell>
          <cell r="I45">
            <v>128.88763496700099</v>
          </cell>
          <cell r="J45">
            <v>420.97176481600002</v>
          </cell>
          <cell r="K45">
            <v>6371.8717191964597</v>
          </cell>
          <cell r="L45">
            <v>6934.2481448334611</v>
          </cell>
        </row>
        <row r="46">
          <cell r="C46">
            <v>11096.75552399023</v>
          </cell>
          <cell r="D46">
            <v>20123.667926877388</v>
          </cell>
          <cell r="E46">
            <v>46140.17773556344</v>
          </cell>
          <cell r="F46">
            <v>263657.4701256823</v>
          </cell>
          <cell r="G46">
            <v>341018.07131211343</v>
          </cell>
          <cell r="H46">
            <v>11320.135517581582</v>
          </cell>
          <cell r="I46">
            <v>20169.237000917477</v>
          </cell>
          <cell r="J46">
            <v>48405.45907216207</v>
          </cell>
          <cell r="K46">
            <v>290109.30769824545</v>
          </cell>
          <cell r="L46">
            <v>370004.13928890659</v>
          </cell>
        </row>
        <row r="48">
          <cell r="C48">
            <v>12278.228945321</v>
          </cell>
          <cell r="D48">
            <v>5421.9769973789998</v>
          </cell>
          <cell r="E48">
            <v>8905.7823757469996</v>
          </cell>
          <cell r="F48">
            <v>1824.8786959280001</v>
          </cell>
          <cell r="G48">
            <v>28430.867014374999</v>
          </cell>
          <cell r="H48">
            <v>12151.446599999999</v>
          </cell>
          <cell r="I48">
            <v>5373.9781000000003</v>
          </cell>
          <cell r="J48">
            <v>8960.2772000000004</v>
          </cell>
          <cell r="K48">
            <v>1944.9695999999999</v>
          </cell>
          <cell r="L48">
            <v>28430.6715</v>
          </cell>
        </row>
        <row r="49">
          <cell r="C49">
            <v>7685.1036999999997</v>
          </cell>
          <cell r="D49">
            <v>3410.4178999999999</v>
          </cell>
          <cell r="E49">
            <v>4082.8762000000002</v>
          </cell>
          <cell r="F49">
            <v>0</v>
          </cell>
          <cell r="G49">
            <v>15178.397800000001</v>
          </cell>
          <cell r="H49">
            <v>7639.2325000000001</v>
          </cell>
          <cell r="I49">
            <v>3428.6682999999998</v>
          </cell>
          <cell r="J49">
            <v>4315.8870999999999</v>
          </cell>
          <cell r="K49">
            <v>0</v>
          </cell>
          <cell r="L49">
            <v>15383.787899999999</v>
          </cell>
        </row>
        <row r="50">
          <cell r="C50">
            <v>19963.332645320999</v>
          </cell>
          <cell r="D50">
            <v>8832.3948973789993</v>
          </cell>
          <cell r="E50">
            <v>12988.658575747</v>
          </cell>
          <cell r="F50">
            <v>1824.8786959280001</v>
          </cell>
          <cell r="G50">
            <v>43609.264814374998</v>
          </cell>
          <cell r="H50">
            <v>19790.679100000001</v>
          </cell>
          <cell r="I50">
            <v>8802.6463999999996</v>
          </cell>
          <cell r="J50">
            <v>13276.1643</v>
          </cell>
          <cell r="K50">
            <v>1944.9695999999999</v>
          </cell>
          <cell r="L50">
            <v>43814.4594</v>
          </cell>
        </row>
        <row r="51">
          <cell r="C51">
            <v>61096.95220582623</v>
          </cell>
          <cell r="D51">
            <v>97117.13746529739</v>
          </cell>
          <cell r="E51">
            <v>174846.07659681945</v>
          </cell>
          <cell r="F51">
            <v>584416.19822267431</v>
          </cell>
          <cell r="G51">
            <v>917476.36449061742</v>
          </cell>
          <cell r="H51">
            <v>61447.340328200647</v>
          </cell>
          <cell r="I51">
            <v>96447.175656265317</v>
          </cell>
          <cell r="J51">
            <v>172192.63406240937</v>
          </cell>
          <cell r="K51">
            <v>604416.70599824539</v>
          </cell>
          <cell r="L51">
            <v>934503.85604512086</v>
          </cell>
        </row>
        <row r="52">
          <cell r="C52">
            <v>81060.284851147226</v>
          </cell>
          <cell r="D52">
            <v>105949.53236267639</v>
          </cell>
          <cell r="E52">
            <v>187834.73517256643</v>
          </cell>
          <cell r="F52">
            <v>586241.07691860234</v>
          </cell>
          <cell r="G52">
            <v>961085.62930499238</v>
          </cell>
          <cell r="H52">
            <v>81238.019428200641</v>
          </cell>
          <cell r="I52">
            <v>105249.82205626532</v>
          </cell>
          <cell r="J52">
            <v>185468.79836240938</v>
          </cell>
          <cell r="K52">
            <v>606361.67559824535</v>
          </cell>
          <cell r="L52">
            <v>978318.31544512091</v>
          </cell>
        </row>
        <row r="54">
          <cell r="C54">
            <v>0</v>
          </cell>
          <cell r="D54">
            <v>0</v>
          </cell>
          <cell r="E54">
            <v>273.97160000000002</v>
          </cell>
          <cell r="F54">
            <v>72.657799999999995</v>
          </cell>
          <cell r="G54">
            <v>346.62940000000003</v>
          </cell>
          <cell r="H54">
            <v>0</v>
          </cell>
          <cell r="I54">
            <v>0</v>
          </cell>
          <cell r="J54">
            <v>288.01409999999998</v>
          </cell>
          <cell r="K54">
            <v>80.425799999999995</v>
          </cell>
          <cell r="L54">
            <v>368.43989999999997</v>
          </cell>
        </row>
        <row r="55">
          <cell r="C55">
            <v>8930.0018624090008</v>
          </cell>
          <cell r="D55">
            <v>8529.752354659</v>
          </cell>
          <cell r="E55">
            <v>10633.458167983999</v>
          </cell>
          <cell r="F55">
            <v>10890.36</v>
          </cell>
          <cell r="G55">
            <v>38983.572385052001</v>
          </cell>
          <cell r="H55">
            <v>8982.2710999999999</v>
          </cell>
          <cell r="I55">
            <v>7440.5729000000001</v>
          </cell>
          <cell r="J55">
            <v>10355.088299999999</v>
          </cell>
          <cell r="K55">
            <v>10952.643899999999</v>
          </cell>
          <cell r="L55">
            <v>37730.576199999996</v>
          </cell>
        </row>
        <row r="56">
          <cell r="C56">
            <v>0</v>
          </cell>
          <cell r="D56">
            <v>19.89</v>
          </cell>
          <cell r="E56">
            <v>170.47</v>
          </cell>
          <cell r="F56">
            <v>131.88999999999999</v>
          </cell>
          <cell r="G56">
            <v>322.25</v>
          </cell>
          <cell r="H56">
            <v>0</v>
          </cell>
          <cell r="I56">
            <v>19.89</v>
          </cell>
          <cell r="J56">
            <v>170.47</v>
          </cell>
          <cell r="K56">
            <v>131.88999999999999</v>
          </cell>
          <cell r="L56">
            <v>322.25</v>
          </cell>
        </row>
        <row r="57">
          <cell r="C57">
            <v>8930.0018624090008</v>
          </cell>
          <cell r="D57">
            <v>8549.6423546589995</v>
          </cell>
          <cell r="E57">
            <v>11077.899767983999</v>
          </cell>
          <cell r="F57">
            <v>11094.907800000001</v>
          </cell>
          <cell r="G57">
            <v>39652.451785051999</v>
          </cell>
          <cell r="H57">
            <v>8982.2710999999999</v>
          </cell>
          <cell r="I57">
            <v>7460.4629000000004</v>
          </cell>
          <cell r="J57">
            <v>10813.572399999999</v>
          </cell>
          <cell r="K57">
            <v>11164.959699999999</v>
          </cell>
          <cell r="L57">
            <v>38421.266099999993</v>
          </cell>
        </row>
        <row r="58">
          <cell r="C58">
            <v>0</v>
          </cell>
          <cell r="D58">
            <v>0</v>
          </cell>
          <cell r="E58">
            <v>0</v>
          </cell>
          <cell r="F58">
            <v>0</v>
          </cell>
          <cell r="G58">
            <v>0</v>
          </cell>
          <cell r="H58">
            <v>0</v>
          </cell>
          <cell r="I58">
            <v>0</v>
          </cell>
          <cell r="J58">
            <v>0</v>
          </cell>
          <cell r="K58">
            <v>0</v>
          </cell>
          <cell r="L58">
            <v>0</v>
          </cell>
        </row>
        <row r="59">
          <cell r="C59">
            <v>0</v>
          </cell>
          <cell r="D59">
            <v>0</v>
          </cell>
          <cell r="E59">
            <v>0</v>
          </cell>
          <cell r="F59">
            <v>0</v>
          </cell>
          <cell r="G59">
            <v>0</v>
          </cell>
          <cell r="H59">
            <v>0</v>
          </cell>
          <cell r="I59">
            <v>0</v>
          </cell>
          <cell r="J59">
            <v>0</v>
          </cell>
          <cell r="K59">
            <v>0</v>
          </cell>
          <cell r="L59">
            <v>0</v>
          </cell>
        </row>
        <row r="61">
          <cell r="C61">
            <v>7.43</v>
          </cell>
          <cell r="D61">
            <v>3.68</v>
          </cell>
          <cell r="E61">
            <v>314.07</v>
          </cell>
          <cell r="F61">
            <v>383.61</v>
          </cell>
          <cell r="G61">
            <v>708.79</v>
          </cell>
          <cell r="H61">
            <v>7.37</v>
          </cell>
          <cell r="I61">
            <v>3.84</v>
          </cell>
          <cell r="J61">
            <v>410.45</v>
          </cell>
          <cell r="K61">
            <v>405.35</v>
          </cell>
          <cell r="L61">
            <v>827.01</v>
          </cell>
        </row>
        <row r="62">
          <cell r="C62">
            <v>13.747408</v>
          </cell>
          <cell r="D62">
            <v>165.91523699999999</v>
          </cell>
          <cell r="E62">
            <v>192.711862</v>
          </cell>
          <cell r="F62">
            <v>681.951415</v>
          </cell>
          <cell r="G62">
            <v>1054.325922</v>
          </cell>
          <cell r="H62">
            <v>12.97688488</v>
          </cell>
          <cell r="I62">
            <v>204.52624946</v>
          </cell>
          <cell r="J62">
            <v>213.90514503</v>
          </cell>
          <cell r="K62">
            <v>849.75373605000004</v>
          </cell>
          <cell r="L62">
            <v>1281.16201542</v>
          </cell>
        </row>
        <row r="63">
          <cell r="C63">
            <v>0</v>
          </cell>
          <cell r="D63">
            <v>0</v>
          </cell>
          <cell r="E63">
            <v>0</v>
          </cell>
          <cell r="F63">
            <v>0</v>
          </cell>
          <cell r="G63">
            <v>0</v>
          </cell>
          <cell r="H63">
            <v>7.9398430000000006E-2</v>
          </cell>
          <cell r="I63">
            <v>1.094482655</v>
          </cell>
          <cell r="J63">
            <v>58.102294437000097</v>
          </cell>
          <cell r="K63">
            <v>136.59055675499999</v>
          </cell>
          <cell r="L63">
            <v>195.8667322770001</v>
          </cell>
        </row>
        <row r="64">
          <cell r="C64">
            <v>0</v>
          </cell>
          <cell r="D64">
            <v>0</v>
          </cell>
          <cell r="E64">
            <v>0</v>
          </cell>
          <cell r="F64">
            <v>0</v>
          </cell>
          <cell r="G64">
            <v>0</v>
          </cell>
          <cell r="H64">
            <v>0.43</v>
          </cell>
          <cell r="I64">
            <v>2.5</v>
          </cell>
          <cell r="J64">
            <v>4.67</v>
          </cell>
          <cell r="K64">
            <v>105.61</v>
          </cell>
          <cell r="L64">
            <v>113.21</v>
          </cell>
        </row>
        <row r="65">
          <cell r="C65">
            <v>21.177408</v>
          </cell>
          <cell r="D65">
            <v>169.595237</v>
          </cell>
          <cell r="E65">
            <v>506.78186199999999</v>
          </cell>
          <cell r="F65">
            <v>1065.5614150000001</v>
          </cell>
          <cell r="G65">
            <v>1763.115922</v>
          </cell>
          <cell r="H65">
            <v>20.856283310000002</v>
          </cell>
          <cell r="I65">
            <v>211.96073211500001</v>
          </cell>
          <cell r="J65">
            <v>687.12743946700004</v>
          </cell>
          <cell r="K65">
            <v>1497.3042928049999</v>
          </cell>
          <cell r="L65">
            <v>2417.2487476970005</v>
          </cell>
        </row>
        <row r="67">
          <cell r="C67">
            <v>0</v>
          </cell>
          <cell r="D67">
            <v>47.308799999999998</v>
          </cell>
          <cell r="E67">
            <v>16.934799999999999</v>
          </cell>
          <cell r="F67">
            <v>9.4063999999999997</v>
          </cell>
          <cell r="G67">
            <v>73.650000000000006</v>
          </cell>
          <cell r="H67">
            <v>0</v>
          </cell>
          <cell r="I67">
            <v>65.395399999999995</v>
          </cell>
          <cell r="J67">
            <v>10.782400000000001</v>
          </cell>
          <cell r="K67">
            <v>11.986499999999999</v>
          </cell>
          <cell r="L67">
            <v>88.164299999999997</v>
          </cell>
        </row>
        <row r="68">
          <cell r="C68">
            <v>0</v>
          </cell>
          <cell r="D68">
            <v>0</v>
          </cell>
          <cell r="E68">
            <v>0</v>
          </cell>
          <cell r="F68">
            <v>0</v>
          </cell>
          <cell r="G68">
            <v>0</v>
          </cell>
          <cell r="H68">
            <v>11.305718374</v>
          </cell>
          <cell r="I68">
            <v>10.942372560000001</v>
          </cell>
          <cell r="J68">
            <v>3.402017845</v>
          </cell>
          <cell r="K68">
            <v>2.9692125999999999E-2</v>
          </cell>
          <cell r="L68">
            <v>25.679800905</v>
          </cell>
        </row>
        <row r="69">
          <cell r="C69">
            <v>0</v>
          </cell>
          <cell r="D69">
            <v>47.308799999999998</v>
          </cell>
          <cell r="E69">
            <v>16.934799999999999</v>
          </cell>
          <cell r="F69">
            <v>9.4063999999999997</v>
          </cell>
          <cell r="G69">
            <v>73.650000000000006</v>
          </cell>
          <cell r="H69">
            <v>11.305718374</v>
          </cell>
          <cell r="I69">
            <v>76.337772559999991</v>
          </cell>
          <cell r="J69">
            <v>14.184417845</v>
          </cell>
          <cell r="K69">
            <v>12.016192126</v>
          </cell>
          <cell r="L69">
            <v>113.84410090499998</v>
          </cell>
        </row>
        <row r="70">
          <cell r="C70">
            <v>90011.46412155623</v>
          </cell>
          <cell r="D70">
            <v>114716.07875433538</v>
          </cell>
          <cell r="E70">
            <v>199436.35160255042</v>
          </cell>
          <cell r="F70">
            <v>598410.95253360237</v>
          </cell>
          <cell r="G70">
            <v>1002574.8470120444</v>
          </cell>
          <cell r="H70">
            <v>90252.452529884642</v>
          </cell>
          <cell r="I70">
            <v>112998.58346094031</v>
          </cell>
          <cell r="J70">
            <v>196983.6826197214</v>
          </cell>
          <cell r="K70">
            <v>619035.95578317635</v>
          </cell>
          <cell r="L70">
            <v>1019270.6743937229</v>
          </cell>
        </row>
      </sheetData>
      <sheetData sheetId="1">
        <row r="9">
          <cell r="B9" t="str">
            <v>Canara Bank</v>
          </cell>
          <cell r="C9">
            <v>18878.001899999999</v>
          </cell>
          <cell r="D9">
            <v>19543.916300000001</v>
          </cell>
          <cell r="E9">
            <v>20599.61</v>
          </cell>
          <cell r="F9">
            <v>46839.419900000001</v>
          </cell>
          <cell r="G9">
            <v>105860.94810000001</v>
          </cell>
          <cell r="H9">
            <v>20287.322344188</v>
          </cell>
          <cell r="I9">
            <v>20038.603180318001</v>
          </cell>
          <cell r="J9">
            <v>20275.094655250101</v>
          </cell>
          <cell r="K9">
            <v>46986.79</v>
          </cell>
          <cell r="L9">
            <v>107587.81017975611</v>
          </cell>
        </row>
        <row r="10">
          <cell r="B10" t="str">
            <v>State Bank of India</v>
          </cell>
          <cell r="C10">
            <v>8795.5079226500002</v>
          </cell>
          <cell r="D10">
            <v>16387.743901130001</v>
          </cell>
          <cell r="E10">
            <v>20921.889020179999</v>
          </cell>
          <cell r="F10">
            <v>86451.613701399998</v>
          </cell>
          <cell r="G10">
            <v>132556.75454535999</v>
          </cell>
          <cell r="H10">
            <v>8829.8820370699996</v>
          </cell>
          <cell r="I10">
            <v>16620.89026642</v>
          </cell>
          <cell r="J10">
            <v>20948.58440833</v>
          </cell>
          <cell r="K10">
            <v>84416.624400069995</v>
          </cell>
          <cell r="L10">
            <v>130815.98111189</v>
          </cell>
        </row>
        <row r="11">
          <cell r="B11" t="str">
            <v>Union Bank Of India</v>
          </cell>
          <cell r="C11">
            <v>4469.0230865499998</v>
          </cell>
          <cell r="D11">
            <v>8109.5754387879997</v>
          </cell>
          <cell r="E11">
            <v>10309.182024973001</v>
          </cell>
          <cell r="F11">
            <v>27705.719668968999</v>
          </cell>
          <cell r="G11">
            <v>50593.500219280002</v>
          </cell>
          <cell r="H11">
            <v>4469.0230865499998</v>
          </cell>
          <cell r="I11">
            <v>7541.9051580728401</v>
          </cell>
          <cell r="J11">
            <v>9484.4474629751603</v>
          </cell>
          <cell r="K11">
            <v>27656.26</v>
          </cell>
          <cell r="L11">
            <v>49151.635707597998</v>
          </cell>
        </row>
        <row r="12">
          <cell r="B12" t="str">
            <v>Bank of Baroda</v>
          </cell>
          <cell r="C12">
            <v>6039.78</v>
          </cell>
          <cell r="D12">
            <v>5502.08</v>
          </cell>
          <cell r="E12">
            <v>6926.74</v>
          </cell>
          <cell r="F12">
            <v>31548.1</v>
          </cell>
          <cell r="G12">
            <v>50016.7</v>
          </cell>
          <cell r="H12">
            <v>6369.14</v>
          </cell>
          <cell r="I12">
            <v>5304.87</v>
          </cell>
          <cell r="J12">
            <v>6995.62</v>
          </cell>
          <cell r="K12">
            <v>31315.15</v>
          </cell>
          <cell r="L12">
            <v>49984.78</v>
          </cell>
        </row>
        <row r="13">
          <cell r="C13">
            <v>38182.312909199994</v>
          </cell>
          <cell r="D13">
            <v>49543.315639918001</v>
          </cell>
          <cell r="E13">
            <v>58757.421045152994</v>
          </cell>
          <cell r="F13">
            <v>192544.853270369</v>
          </cell>
          <cell r="G13">
            <v>339027.90286464</v>
          </cell>
          <cell r="H13">
            <v>39955.367467807999</v>
          </cell>
          <cell r="I13">
            <v>49506.268604810844</v>
          </cell>
          <cell r="J13">
            <v>57703.746526555267</v>
          </cell>
          <cell r="K13">
            <v>190374.82440007001</v>
          </cell>
          <cell r="L13">
            <v>337540.20699924405</v>
          </cell>
        </row>
        <row r="15">
          <cell r="B15" t="str">
            <v>Bank of India</v>
          </cell>
          <cell r="C15">
            <v>698.09</v>
          </cell>
          <cell r="D15">
            <v>1498.3820000000001</v>
          </cell>
          <cell r="E15">
            <v>2261.7399999999998</v>
          </cell>
          <cell r="F15">
            <v>12159.556200000001</v>
          </cell>
          <cell r="G15">
            <v>16617.768199999999</v>
          </cell>
          <cell r="H15">
            <v>681.5</v>
          </cell>
          <cell r="I15">
            <v>1320.26</v>
          </cell>
          <cell r="J15">
            <v>2465.9481999999998</v>
          </cell>
          <cell r="K15">
            <v>12275.95</v>
          </cell>
          <cell r="L15">
            <v>16743.658200000002</v>
          </cell>
        </row>
        <row r="16">
          <cell r="B16" t="str">
            <v>Bank of Maharastra</v>
          </cell>
          <cell r="C16">
            <v>186.26835233599999</v>
          </cell>
          <cell r="D16">
            <v>226.83630898800001</v>
          </cell>
          <cell r="E16">
            <v>507.77533948400003</v>
          </cell>
          <cell r="F16">
            <v>4385.7293785100001</v>
          </cell>
          <cell r="G16">
            <v>5306.6093793179998</v>
          </cell>
          <cell r="H16">
            <v>186.31030000000001</v>
          </cell>
          <cell r="I16">
            <v>227.81950000000001</v>
          </cell>
          <cell r="J16">
            <v>483.31580000000002</v>
          </cell>
          <cell r="K16">
            <v>4381.1720999999998</v>
          </cell>
          <cell r="L16">
            <v>5278.6176999999998</v>
          </cell>
        </row>
        <row r="17">
          <cell r="B17" t="str">
            <v>Central Bank of India</v>
          </cell>
          <cell r="C17">
            <v>170.65119999999999</v>
          </cell>
          <cell r="D17">
            <v>348.91</v>
          </cell>
          <cell r="E17">
            <v>795.96</v>
          </cell>
          <cell r="F17">
            <v>3357.5682000000002</v>
          </cell>
          <cell r="G17">
            <v>4673.0894000000008</v>
          </cell>
          <cell r="H17">
            <v>166.63220000000001</v>
          </cell>
          <cell r="I17">
            <v>357.55450000000002</v>
          </cell>
          <cell r="J17">
            <v>732.33510000000001</v>
          </cell>
          <cell r="K17">
            <v>3456.2995000000001</v>
          </cell>
          <cell r="L17">
            <v>4712.8212999999996</v>
          </cell>
        </row>
        <row r="18">
          <cell r="B18" t="str">
            <v xml:space="preserve">Indian Bank </v>
          </cell>
          <cell r="C18">
            <v>772.88030000000003</v>
          </cell>
          <cell r="D18">
            <v>624.83929999999998</v>
          </cell>
          <cell r="E18">
            <v>1245.6675</v>
          </cell>
          <cell r="F18">
            <v>10109.6667</v>
          </cell>
          <cell r="G18">
            <v>12753.0538</v>
          </cell>
          <cell r="H18">
            <v>674.76</v>
          </cell>
          <cell r="I18">
            <v>481.32</v>
          </cell>
          <cell r="J18">
            <v>1418.6</v>
          </cell>
          <cell r="K18">
            <v>10314.299999999999</v>
          </cell>
          <cell r="L18">
            <v>12888.98</v>
          </cell>
        </row>
        <row r="19">
          <cell r="B19" t="str">
            <v>Indian Overseas Bank</v>
          </cell>
          <cell r="C19">
            <v>784.52301999999997</v>
          </cell>
          <cell r="D19">
            <v>743.71230000000003</v>
          </cell>
          <cell r="E19">
            <v>911.62919999999997</v>
          </cell>
          <cell r="F19">
            <v>3158.0801999999999</v>
          </cell>
          <cell r="G19">
            <v>5597.9447199999995</v>
          </cell>
          <cell r="H19">
            <v>828.78459999999995</v>
          </cell>
          <cell r="I19">
            <v>743.68989999999997</v>
          </cell>
          <cell r="J19">
            <v>879.71400000000006</v>
          </cell>
          <cell r="K19">
            <v>3130.7318</v>
          </cell>
          <cell r="L19">
            <v>5582.9202999999998</v>
          </cell>
        </row>
        <row r="20">
          <cell r="B20" t="str">
            <v>Punjab National Bank</v>
          </cell>
          <cell r="C20">
            <v>248.44630000000001</v>
          </cell>
          <cell r="D20">
            <v>269.06810000000002</v>
          </cell>
          <cell r="E20">
            <v>1323.4387999999999</v>
          </cell>
          <cell r="F20">
            <v>12319.5445</v>
          </cell>
          <cell r="G20">
            <v>14160.4977</v>
          </cell>
          <cell r="H20">
            <v>273.95</v>
          </cell>
          <cell r="I20">
            <v>213.34</v>
          </cell>
          <cell r="J20">
            <v>1242.4000000000001</v>
          </cell>
          <cell r="K20">
            <v>12081.43</v>
          </cell>
          <cell r="L20">
            <v>13811.12</v>
          </cell>
        </row>
        <row r="21">
          <cell r="B21" t="str">
            <v>Punjab and Synd Bank</v>
          </cell>
          <cell r="C21">
            <v>0</v>
          </cell>
          <cell r="D21">
            <v>4.9058999999999999</v>
          </cell>
          <cell r="E21">
            <v>116.4842</v>
          </cell>
          <cell r="F21">
            <v>1193.2429</v>
          </cell>
          <cell r="G21">
            <v>1314.633</v>
          </cell>
          <cell r="H21">
            <v>9.7899999999999991</v>
          </cell>
          <cell r="I21">
            <v>5.19</v>
          </cell>
          <cell r="J21">
            <v>104.4862</v>
          </cell>
          <cell r="K21">
            <v>848.27080000000001</v>
          </cell>
          <cell r="L21">
            <v>967.73699999999997</v>
          </cell>
        </row>
        <row r="22">
          <cell r="B22" t="str">
            <v>UCO Bank</v>
          </cell>
          <cell r="C22">
            <v>97.666300000000007</v>
          </cell>
          <cell r="D22">
            <v>175.7364</v>
          </cell>
          <cell r="E22">
            <v>400.95229999999998</v>
          </cell>
          <cell r="F22">
            <v>1792.2452000000001</v>
          </cell>
          <cell r="G22">
            <v>2466.6001999999999</v>
          </cell>
          <cell r="H22">
            <v>100.5806</v>
          </cell>
          <cell r="I22">
            <v>212.66139999999999</v>
          </cell>
          <cell r="J22">
            <v>365.84269999999998</v>
          </cell>
          <cell r="K22">
            <v>2117.7653</v>
          </cell>
          <cell r="L22">
            <v>2796.85</v>
          </cell>
        </row>
        <row r="23">
          <cell r="C23">
            <v>2958.5254723359999</v>
          </cell>
          <cell r="D23">
            <v>3892.3903089880005</v>
          </cell>
          <cell r="E23">
            <v>7563.6473394840004</v>
          </cell>
          <cell r="F23">
            <v>48475.633278509988</v>
          </cell>
          <cell r="G23">
            <v>62890.196399318003</v>
          </cell>
          <cell r="H23">
            <v>2922.3077000000003</v>
          </cell>
          <cell r="I23">
            <v>3561.8353000000002</v>
          </cell>
          <cell r="J23">
            <v>7692.6419999999998</v>
          </cell>
          <cell r="K23">
            <v>48605.919499999996</v>
          </cell>
          <cell r="L23">
            <v>62782.7045</v>
          </cell>
        </row>
        <row r="25">
          <cell r="B25" t="str">
            <v>IDBI Bank</v>
          </cell>
          <cell r="C25">
            <v>586.33855551499801</v>
          </cell>
          <cell r="D25">
            <v>1650.294811964</v>
          </cell>
          <cell r="E25">
            <v>2674.0936823870002</v>
          </cell>
          <cell r="F25">
            <v>5606.4954645094103</v>
          </cell>
          <cell r="G25">
            <v>10517.222514375408</v>
          </cell>
          <cell r="H25">
            <v>588.01988710999694</v>
          </cell>
          <cell r="I25">
            <v>1563.7474155340001</v>
          </cell>
          <cell r="J25">
            <v>2679.824573852</v>
          </cell>
          <cell r="K25">
            <v>5349.6816630102503</v>
          </cell>
          <cell r="L25">
            <v>10181.273539506248</v>
          </cell>
        </row>
        <row r="26">
          <cell r="B26" t="str">
            <v>Karnataka Bank Ltd</v>
          </cell>
          <cell r="C26">
            <v>2336.5821059370001</v>
          </cell>
          <cell r="D26">
            <v>4928.7893329729995</v>
          </cell>
          <cell r="E26">
            <v>6316.8535939160001</v>
          </cell>
          <cell r="F26">
            <v>10168.988269985</v>
          </cell>
          <cell r="G26">
            <v>23751.213302811</v>
          </cell>
          <cell r="H26">
            <v>2380.86239999999</v>
          </cell>
          <cell r="I26">
            <v>4979.8873000000003</v>
          </cell>
          <cell r="J26">
            <v>6401.9382999999998</v>
          </cell>
          <cell r="K26">
            <v>10369.5800000002</v>
          </cell>
          <cell r="L26">
            <v>24132.268000000193</v>
          </cell>
        </row>
        <row r="27">
          <cell r="B27" t="str">
            <v>Kotak Mahendra Bank</v>
          </cell>
          <cell r="C27">
            <v>1608.6304137093</v>
          </cell>
          <cell r="D27">
            <v>273.12767829200101</v>
          </cell>
          <cell r="E27">
            <v>1505.2934763149501</v>
          </cell>
          <cell r="F27">
            <v>15422.729351307</v>
          </cell>
          <cell r="G27">
            <v>18809.780919623252</v>
          </cell>
          <cell r="H27">
            <v>1557.5171226990401</v>
          </cell>
          <cell r="I27">
            <v>266.59321971004101</v>
          </cell>
          <cell r="J27">
            <v>1485.4612641123699</v>
          </cell>
          <cell r="K27">
            <v>14530.0101214762</v>
          </cell>
          <cell r="L27">
            <v>17839.581727997651</v>
          </cell>
        </row>
        <row r="28">
          <cell r="B28" t="str">
            <v>Cathelic Syrian Bank Ltd.</v>
          </cell>
          <cell r="C28">
            <v>95.428200000000004</v>
          </cell>
          <cell r="D28">
            <v>0</v>
          </cell>
          <cell r="E28">
            <v>531.06320000000005</v>
          </cell>
          <cell r="F28">
            <v>0</v>
          </cell>
          <cell r="G28">
            <v>626.49140000000011</v>
          </cell>
          <cell r="H28">
            <v>99.244699999999995</v>
          </cell>
          <cell r="I28">
            <v>0</v>
          </cell>
          <cell r="J28">
            <v>551.1961</v>
          </cell>
          <cell r="K28">
            <v>0</v>
          </cell>
          <cell r="L28">
            <v>650.44079999999997</v>
          </cell>
        </row>
        <row r="29">
          <cell r="B29" t="str">
            <v>City Union Bank Ltd</v>
          </cell>
          <cell r="C29">
            <v>0</v>
          </cell>
          <cell r="D29">
            <v>207.89914435</v>
          </cell>
          <cell r="E29">
            <v>274.78179046999998</v>
          </cell>
          <cell r="F29">
            <v>1409.98710099</v>
          </cell>
          <cell r="G29">
            <v>1892.66803581</v>
          </cell>
          <cell r="H29">
            <v>0</v>
          </cell>
          <cell r="I29">
            <v>218.60890000000001</v>
          </cell>
          <cell r="J29">
            <v>274.21371045000001</v>
          </cell>
          <cell r="K29">
            <v>1393.1264000000001</v>
          </cell>
          <cell r="L29">
            <v>1885.9490104500001</v>
          </cell>
        </row>
        <row r="30">
          <cell r="B30" t="str">
            <v>Dhanalaxmi Bank Ltd.</v>
          </cell>
          <cell r="C30">
            <v>0</v>
          </cell>
          <cell r="D30">
            <v>13.69</v>
          </cell>
          <cell r="E30">
            <v>27.68</v>
          </cell>
          <cell r="F30">
            <v>394.37</v>
          </cell>
          <cell r="G30">
            <v>435.74</v>
          </cell>
          <cell r="H30">
            <v>0</v>
          </cell>
          <cell r="I30">
            <v>13.69</v>
          </cell>
          <cell r="J30">
            <v>27.68</v>
          </cell>
          <cell r="K30">
            <v>394.37</v>
          </cell>
          <cell r="L30">
            <v>435.74</v>
          </cell>
        </row>
        <row r="31">
          <cell r="B31" t="str">
            <v>Federal Bank Ltd.</v>
          </cell>
          <cell r="C31">
            <v>473.012358333333</v>
          </cell>
          <cell r="D31">
            <v>1044.97812</v>
          </cell>
          <cell r="E31">
            <v>1531.7331383333301</v>
          </cell>
          <cell r="F31">
            <v>7089.4030000000002</v>
          </cell>
          <cell r="G31">
            <v>10139.126616666663</v>
          </cell>
          <cell r="H31">
            <v>703.52156833333299</v>
          </cell>
          <cell r="I31">
            <v>968.41907333333302</v>
          </cell>
          <cell r="J31">
            <v>1190.1766583333299</v>
          </cell>
          <cell r="K31">
            <v>7850.4107999999997</v>
          </cell>
          <cell r="L31">
            <v>10712.528099999996</v>
          </cell>
        </row>
        <row r="32">
          <cell r="B32" t="str">
            <v>J and K Bank Ltd</v>
          </cell>
          <cell r="C32">
            <v>0</v>
          </cell>
          <cell r="D32">
            <v>0</v>
          </cell>
          <cell r="E32">
            <v>64.55</v>
          </cell>
          <cell r="F32">
            <v>3375.28</v>
          </cell>
          <cell r="G32">
            <v>3439.8300000000004</v>
          </cell>
          <cell r="H32">
            <v>0</v>
          </cell>
          <cell r="I32">
            <v>0</v>
          </cell>
          <cell r="J32">
            <v>64.55</v>
          </cell>
          <cell r="K32">
            <v>3375.28</v>
          </cell>
          <cell r="L32">
            <v>3439.8300000000004</v>
          </cell>
        </row>
        <row r="33">
          <cell r="B33" t="str">
            <v>Karur Vysya Bank Ltd.</v>
          </cell>
          <cell r="C33">
            <v>0</v>
          </cell>
          <cell r="D33">
            <v>493.62</v>
          </cell>
          <cell r="E33">
            <v>157.57</v>
          </cell>
          <cell r="F33">
            <v>2634.16</v>
          </cell>
          <cell r="G33">
            <v>3285.35</v>
          </cell>
          <cell r="H33">
            <v>0</v>
          </cell>
          <cell r="I33">
            <v>503.6474</v>
          </cell>
          <cell r="J33">
            <v>165.6397</v>
          </cell>
          <cell r="K33">
            <v>2585.5603999999998</v>
          </cell>
          <cell r="L33">
            <v>3254.8474999999999</v>
          </cell>
        </row>
        <row r="34">
          <cell r="B34" t="str">
            <v>Lakshmi Vilas Bank Ltd</v>
          </cell>
          <cell r="C34">
            <v>10.6462</v>
          </cell>
          <cell r="D34">
            <v>89.533199999999994</v>
          </cell>
          <cell r="E34">
            <v>505.01089999999999</v>
          </cell>
          <cell r="F34">
            <v>1809.4566</v>
          </cell>
          <cell r="G34">
            <v>2414.6468999999997</v>
          </cell>
          <cell r="H34">
            <v>5.3129999999999997</v>
          </cell>
          <cell r="I34">
            <v>5.1369999999999996</v>
          </cell>
          <cell r="J34">
            <v>2088.5043000000001</v>
          </cell>
          <cell r="K34">
            <v>104.67270000000001</v>
          </cell>
          <cell r="L34">
            <v>2203.627</v>
          </cell>
        </row>
        <row r="35">
          <cell r="B35" t="str">
            <v xml:space="preserve">Ratnakar Bank Ltd </v>
          </cell>
          <cell r="C35">
            <v>67.563599999999994</v>
          </cell>
          <cell r="D35">
            <v>399.90170000000001</v>
          </cell>
          <cell r="E35">
            <v>359.4169</v>
          </cell>
          <cell r="F35">
            <v>2602.5337</v>
          </cell>
          <cell r="G35">
            <v>3429.4159</v>
          </cell>
          <cell r="H35">
            <v>63.964300000000001</v>
          </cell>
          <cell r="I35">
            <v>381.7842</v>
          </cell>
          <cell r="J35">
            <v>297.17860000000002</v>
          </cell>
          <cell r="K35">
            <v>2444.3793000000001</v>
          </cell>
          <cell r="L35">
            <v>3187.3063999999999</v>
          </cell>
        </row>
        <row r="36">
          <cell r="B36" t="str">
            <v>South Indian Bank Ltd</v>
          </cell>
          <cell r="C36">
            <v>37.200000000000003</v>
          </cell>
          <cell r="D36">
            <v>136.72999999999999</v>
          </cell>
          <cell r="E36">
            <v>845.27</v>
          </cell>
          <cell r="F36">
            <v>3108.66</v>
          </cell>
          <cell r="G36">
            <v>4127.8599999999997</v>
          </cell>
          <cell r="H36">
            <v>42.61</v>
          </cell>
          <cell r="I36">
            <v>143.36000000000001</v>
          </cell>
          <cell r="J36">
            <v>894.85</v>
          </cell>
          <cell r="K36">
            <v>3116.78</v>
          </cell>
          <cell r="L36">
            <v>4197.6000000000004</v>
          </cell>
        </row>
        <row r="37">
          <cell r="B37" t="str">
            <v>Tamil Nadu Merchantile Bank Ltd.</v>
          </cell>
          <cell r="C37">
            <v>0</v>
          </cell>
          <cell r="D37">
            <v>249.31880000000001</v>
          </cell>
          <cell r="E37">
            <v>114.7557</v>
          </cell>
          <cell r="F37">
            <v>321.86720000000003</v>
          </cell>
          <cell r="G37">
            <v>685.94170000000008</v>
          </cell>
          <cell r="H37">
            <v>0</v>
          </cell>
          <cell r="I37">
            <v>304.82889999999998</v>
          </cell>
          <cell r="J37">
            <v>114.4598</v>
          </cell>
          <cell r="K37">
            <v>275.4126</v>
          </cell>
          <cell r="L37">
            <v>694.70129999999995</v>
          </cell>
        </row>
        <row r="38">
          <cell r="B38" t="str">
            <v>IndusInd Bank</v>
          </cell>
          <cell r="C38">
            <v>2213.3200000000002</v>
          </cell>
          <cell r="D38">
            <v>160.26</v>
          </cell>
          <cell r="E38">
            <v>1730.23</v>
          </cell>
          <cell r="F38">
            <v>10149.64</v>
          </cell>
          <cell r="G38">
            <v>14253.449999999999</v>
          </cell>
          <cell r="H38">
            <v>2130.6799999999998</v>
          </cell>
          <cell r="I38">
            <v>177.9</v>
          </cell>
          <cell r="J38">
            <v>1703.17</v>
          </cell>
          <cell r="K38">
            <v>10020.68</v>
          </cell>
          <cell r="L38">
            <v>14032.43</v>
          </cell>
        </row>
        <row r="39">
          <cell r="B39" t="str">
            <v>HDFC Bank Ltd</v>
          </cell>
          <cell r="C39">
            <v>636.32853567400002</v>
          </cell>
          <cell r="D39">
            <v>4274.5938073787001</v>
          </cell>
          <cell r="E39">
            <v>7929.6029386895098</v>
          </cell>
          <cell r="F39">
            <v>47752.649237669</v>
          </cell>
          <cell r="G39">
            <v>60593.174519411208</v>
          </cell>
          <cell r="H39">
            <v>626.03951720467001</v>
          </cell>
          <cell r="I39">
            <v>4222.7058104508596</v>
          </cell>
          <cell r="J39">
            <v>7701.7299540220401</v>
          </cell>
          <cell r="K39">
            <v>48546.191593876101</v>
          </cell>
          <cell r="L39">
            <v>61096.666875553667</v>
          </cell>
        </row>
        <row r="40">
          <cell r="B40" t="str">
            <v xml:space="preserve">Axis Bank Ltd </v>
          </cell>
          <cell r="C40">
            <v>87.327548289000006</v>
          </cell>
          <cell r="D40">
            <v>1850.375610349</v>
          </cell>
          <cell r="E40">
            <v>6094.0221157779997</v>
          </cell>
          <cell r="F40">
            <v>30340.450223971999</v>
          </cell>
          <cell r="G40">
            <v>38372.175498387995</v>
          </cell>
          <cell r="H40">
            <v>89.246925531000002</v>
          </cell>
          <cell r="I40">
            <v>973.660011252</v>
          </cell>
          <cell r="J40">
            <v>5963.3930947039999</v>
          </cell>
          <cell r="K40">
            <v>30277.238701107999</v>
          </cell>
          <cell r="L40">
            <v>37303.538732595</v>
          </cell>
        </row>
        <row r="41">
          <cell r="B41" t="str">
            <v>ICICI Bank Ltd</v>
          </cell>
          <cell r="C41">
            <v>972.24194790881802</v>
          </cell>
          <cell r="D41">
            <v>1592.03992085288</v>
          </cell>
          <cell r="E41">
            <v>5234.8202056772998</v>
          </cell>
          <cell r="F41">
            <v>33009.404843730998</v>
          </cell>
          <cell r="G41">
            <v>40808.506918169995</v>
          </cell>
          <cell r="H41">
            <v>957.02127145895702</v>
          </cell>
          <cell r="I41">
            <v>1626.4620511877599</v>
          </cell>
          <cell r="J41">
            <v>5277.4623452282904</v>
          </cell>
          <cell r="K41">
            <v>32504.118581963001</v>
          </cell>
          <cell r="L41">
            <v>40365.064249838011</v>
          </cell>
        </row>
        <row r="42">
          <cell r="B42" t="str">
            <v>YES BANK Ltd.</v>
          </cell>
          <cell r="C42">
            <v>195.7</v>
          </cell>
          <cell r="D42">
            <v>32.25</v>
          </cell>
          <cell r="E42">
            <v>673.86</v>
          </cell>
          <cell r="F42">
            <v>13267.94</v>
          </cell>
          <cell r="G42">
            <v>14169.75</v>
          </cell>
          <cell r="H42">
            <v>180.25</v>
          </cell>
          <cell r="I42">
            <v>28.33</v>
          </cell>
          <cell r="J42">
            <v>675.38</v>
          </cell>
          <cell r="K42">
            <v>13458.07</v>
          </cell>
          <cell r="L42">
            <v>14342.029999999999</v>
          </cell>
        </row>
        <row r="43">
          <cell r="B43" t="str">
            <v>Bandhan Bank</v>
          </cell>
          <cell r="C43">
            <v>0</v>
          </cell>
          <cell r="D43">
            <v>15.216100000000001</v>
          </cell>
          <cell r="E43">
            <v>440.0729</v>
          </cell>
          <cell r="F43">
            <v>918.79390000000001</v>
          </cell>
          <cell r="G43">
            <v>1374.0828999999999</v>
          </cell>
          <cell r="H43">
            <v>0</v>
          </cell>
          <cell r="I43">
            <v>15.9587</v>
          </cell>
          <cell r="J43">
            <v>451.7645</v>
          </cell>
          <cell r="K43">
            <v>896.25649999999996</v>
          </cell>
          <cell r="L43">
            <v>1363.9796999999999</v>
          </cell>
        </row>
        <row r="44">
          <cell r="B44" t="str">
            <v>DCB Bank Ltd</v>
          </cell>
          <cell r="C44">
            <v>270.25973095370802</v>
          </cell>
          <cell r="D44">
            <v>49.384114148999998</v>
          </cell>
          <cell r="E44">
            <v>480.00850043985002</v>
          </cell>
          <cell r="F44">
            <v>986.33772014709996</v>
          </cell>
          <cell r="G44">
            <v>1785.990065689658</v>
          </cell>
          <cell r="H44">
            <v>271.52134537491298</v>
          </cell>
          <cell r="I44">
            <v>50.818837393999999</v>
          </cell>
          <cell r="J44">
            <v>486.306490605455</v>
          </cell>
          <cell r="K44">
            <v>946.56091851067094</v>
          </cell>
          <cell r="L44">
            <v>1755.2075918850389</v>
          </cell>
        </row>
        <row r="45">
          <cell r="B45" t="str">
            <v xml:space="preserve">IDFC Bank </v>
          </cell>
          <cell r="C45">
            <v>232.08348619799901</v>
          </cell>
          <cell r="D45">
            <v>895.65822614499996</v>
          </cell>
          <cell r="E45">
            <v>690.63470504830002</v>
          </cell>
          <cell r="F45">
            <v>6832.2776864508496</v>
          </cell>
          <cell r="G45">
            <v>8650.6541038421492</v>
          </cell>
          <cell r="H45">
            <v>234.97439701800101</v>
          </cell>
          <cell r="I45">
            <v>906.258659171001</v>
          </cell>
          <cell r="J45">
            <v>699.49911376040097</v>
          </cell>
          <cell r="K45">
            <v>6544.7687184506503</v>
          </cell>
          <cell r="L45">
            <v>8385.5008884000526</v>
          </cell>
        </row>
        <row r="46">
          <cell r="C46">
            <v>9822.6626825181593</v>
          </cell>
          <cell r="D46">
            <v>18357.660566453582</v>
          </cell>
          <cell r="E46">
            <v>38181.323747054237</v>
          </cell>
          <cell r="F46">
            <v>197201.42429876135</v>
          </cell>
          <cell r="G46">
            <v>263563.07129478734</v>
          </cell>
          <cell r="H46">
            <v>9930.7864347299019</v>
          </cell>
          <cell r="I46">
            <v>17351.797478032997</v>
          </cell>
          <cell r="J46">
            <v>39194.378505067885</v>
          </cell>
          <cell r="K46">
            <v>194983.14899839507</v>
          </cell>
          <cell r="L46">
            <v>261460.11141622585</v>
          </cell>
        </row>
        <row r="48">
          <cell r="B48" t="str">
            <v>Karnataka Grameena Bank</v>
          </cell>
          <cell r="C48">
            <v>14977.720238366999</v>
          </cell>
          <cell r="D48">
            <v>3506.7556587630002</v>
          </cell>
          <cell r="E48">
            <v>2737.4108841500001</v>
          </cell>
          <cell r="F48">
            <v>578.13456473899998</v>
          </cell>
          <cell r="G48">
            <v>21800.021346019003</v>
          </cell>
          <cell r="H48">
            <v>15060.782499999999</v>
          </cell>
          <cell r="I48">
            <v>3495.0455000000002</v>
          </cell>
          <cell r="J48">
            <v>2731.4360000000001</v>
          </cell>
          <cell r="K48">
            <v>577.83240000000001</v>
          </cell>
          <cell r="L48">
            <v>21865.096400000002</v>
          </cell>
        </row>
        <row r="49">
          <cell r="B49" t="str">
            <v>Karnataka Vikas Grameena Bank</v>
          </cell>
          <cell r="C49">
            <v>8246.9189999999999</v>
          </cell>
          <cell r="D49">
            <v>1672.2806</v>
          </cell>
          <cell r="E49">
            <v>1212.3969999999999</v>
          </cell>
          <cell r="F49">
            <v>0</v>
          </cell>
          <cell r="G49">
            <v>11131.596600000001</v>
          </cell>
          <cell r="H49">
            <v>8216.5709999999999</v>
          </cell>
          <cell r="I49">
            <v>1679.375</v>
          </cell>
          <cell r="J49">
            <v>1232.2235000000001</v>
          </cell>
          <cell r="K49">
            <v>0</v>
          </cell>
          <cell r="L49">
            <v>11128.1695</v>
          </cell>
        </row>
        <row r="50">
          <cell r="C50">
            <v>23224.639238366999</v>
          </cell>
          <cell r="D50">
            <v>5179.0362587630007</v>
          </cell>
          <cell r="E50">
            <v>3949.8078841500001</v>
          </cell>
          <cell r="F50">
            <v>578.13456473899998</v>
          </cell>
          <cell r="G50">
            <v>32931.617946019003</v>
          </cell>
          <cell r="H50">
            <v>23277.353499999997</v>
          </cell>
          <cell r="I50">
            <v>5174.4205000000002</v>
          </cell>
          <cell r="J50">
            <v>3963.6595000000002</v>
          </cell>
          <cell r="K50">
            <v>577.83240000000001</v>
          </cell>
          <cell r="L50">
            <v>32993.265899999999</v>
          </cell>
        </row>
        <row r="51">
          <cell r="C51">
            <v>50963.501064054151</v>
          </cell>
          <cell r="D51">
            <v>71793.366515359579</v>
          </cell>
          <cell r="E51">
            <v>104502.39213169123</v>
          </cell>
          <cell r="F51">
            <v>438221.91084764036</v>
          </cell>
          <cell r="G51">
            <v>665481.17055874527</v>
          </cell>
          <cell r="H51">
            <v>52808.4616025379</v>
          </cell>
          <cell r="I51">
            <v>70419.901382843847</v>
          </cell>
          <cell r="J51">
            <v>104590.76703162315</v>
          </cell>
          <cell r="K51">
            <v>433963.89289846504</v>
          </cell>
          <cell r="L51">
            <v>661783.02291546995</v>
          </cell>
        </row>
        <row r="52">
          <cell r="C52">
            <v>74188.140302421147</v>
          </cell>
          <cell r="D52">
            <v>76972.402774122573</v>
          </cell>
          <cell r="E52">
            <v>108452.20001584123</v>
          </cell>
          <cell r="F52">
            <v>438800.04541237938</v>
          </cell>
          <cell r="G52">
            <v>698412.78850476432</v>
          </cell>
          <cell r="H52">
            <v>76085.81510253789</v>
          </cell>
          <cell r="I52">
            <v>75594.321882843855</v>
          </cell>
          <cell r="J52">
            <v>108554.42653162315</v>
          </cell>
          <cell r="K52">
            <v>434541.72529846505</v>
          </cell>
          <cell r="L52">
            <v>694776.28881546995</v>
          </cell>
        </row>
        <row r="54">
          <cell r="B54" t="str">
            <v>KSCARD Bk.Ltd</v>
          </cell>
          <cell r="C54">
            <v>1851.2636</v>
          </cell>
          <cell r="D54">
            <v>0</v>
          </cell>
          <cell r="E54">
            <v>0</v>
          </cell>
          <cell r="F54">
            <v>0</v>
          </cell>
          <cell r="G54">
            <v>1851.2636</v>
          </cell>
          <cell r="H54">
            <v>1828.3117</v>
          </cell>
          <cell r="I54">
            <v>0</v>
          </cell>
          <cell r="J54">
            <v>0</v>
          </cell>
          <cell r="K54">
            <v>0</v>
          </cell>
          <cell r="L54">
            <v>1828.3117</v>
          </cell>
        </row>
        <row r="55">
          <cell r="B55" t="str">
            <v xml:space="preserve">K.S.Coop Apex Bank ltd </v>
          </cell>
          <cell r="C55">
            <v>9660.776307184</v>
          </cell>
          <cell r="D55">
            <v>7920.1271100040003</v>
          </cell>
          <cell r="E55">
            <v>10907.537415753</v>
          </cell>
          <cell r="F55">
            <v>14804.27</v>
          </cell>
          <cell r="G55">
            <v>43292.710832940997</v>
          </cell>
          <cell r="H55">
            <v>10210.681064808001</v>
          </cell>
          <cell r="I55">
            <v>7547.7856462959999</v>
          </cell>
          <cell r="J55">
            <v>10172.846351877</v>
          </cell>
          <cell r="K55">
            <v>14783.8667</v>
          </cell>
          <cell r="L55">
            <v>42715.179762981003</v>
          </cell>
        </row>
        <row r="56">
          <cell r="B56" t="str">
            <v>Indl.Co.Op.Bank ltd.</v>
          </cell>
          <cell r="C56">
            <v>0</v>
          </cell>
          <cell r="D56">
            <v>3.92</v>
          </cell>
          <cell r="E56">
            <v>75.22</v>
          </cell>
          <cell r="F56">
            <v>91.44</v>
          </cell>
          <cell r="G56">
            <v>170.57999999999998</v>
          </cell>
          <cell r="H56">
            <v>0</v>
          </cell>
          <cell r="I56">
            <v>3.92</v>
          </cell>
          <cell r="J56">
            <v>75.22</v>
          </cell>
          <cell r="K56">
            <v>91.44</v>
          </cell>
          <cell r="L56">
            <v>170.57999999999998</v>
          </cell>
        </row>
        <row r="57">
          <cell r="B57" t="str">
            <v>Total (E)</v>
          </cell>
          <cell r="C57">
            <v>11512.039907184</v>
          </cell>
          <cell r="D57">
            <v>7924.0471100040004</v>
          </cell>
          <cell r="E57">
            <v>10982.757415753</v>
          </cell>
          <cell r="F57">
            <v>14895.710000000001</v>
          </cell>
          <cell r="G57">
            <v>45314.554432940997</v>
          </cell>
          <cell r="H57">
            <v>12038.992764808001</v>
          </cell>
          <cell r="I57">
            <v>7551.7056462959999</v>
          </cell>
          <cell r="J57">
            <v>10248.066351877</v>
          </cell>
          <cell r="K57">
            <v>14875.306700000001</v>
          </cell>
          <cell r="L57">
            <v>44714.071462981003</v>
          </cell>
        </row>
        <row r="58">
          <cell r="B58" t="str">
            <v>KSFC</v>
          </cell>
          <cell r="C58">
            <v>0</v>
          </cell>
          <cell r="D58">
            <v>0</v>
          </cell>
          <cell r="E58">
            <v>1848.1706999999999</v>
          </cell>
          <cell r="F58">
            <v>342.51510000000002</v>
          </cell>
          <cell r="G58">
            <v>2190.6857999999997</v>
          </cell>
          <cell r="H58">
            <v>0</v>
          </cell>
          <cell r="I58">
            <v>0</v>
          </cell>
          <cell r="J58">
            <v>1764.6601000000001</v>
          </cell>
          <cell r="K58">
            <v>509.53629999999998</v>
          </cell>
          <cell r="L58">
            <v>2274.1963999999998</v>
          </cell>
        </row>
        <row r="59">
          <cell r="C59">
            <v>0</v>
          </cell>
          <cell r="D59">
            <v>0</v>
          </cell>
          <cell r="E59">
            <v>1848.1706999999999</v>
          </cell>
          <cell r="F59">
            <v>342.51510000000002</v>
          </cell>
          <cell r="G59">
            <v>2190.6857999999997</v>
          </cell>
          <cell r="H59">
            <v>0</v>
          </cell>
          <cell r="I59">
            <v>0</v>
          </cell>
          <cell r="J59">
            <v>1764.6601000000001</v>
          </cell>
          <cell r="K59">
            <v>509.53629999999998</v>
          </cell>
          <cell r="L59">
            <v>2274.1963999999998</v>
          </cell>
        </row>
        <row r="61">
          <cell r="B61" t="str">
            <v>Equitas Small Finance Bank</v>
          </cell>
          <cell r="C61">
            <v>138.19999999999999</v>
          </cell>
          <cell r="D61">
            <v>42.62</v>
          </cell>
          <cell r="E61">
            <v>779.29</v>
          </cell>
          <cell r="F61">
            <v>608.54999999999995</v>
          </cell>
          <cell r="G61">
            <v>1568.6599999999999</v>
          </cell>
          <cell r="H61">
            <v>86.39</v>
          </cell>
          <cell r="I61">
            <v>105.84</v>
          </cell>
          <cell r="J61">
            <v>801.92</v>
          </cell>
          <cell r="K61">
            <v>604.33000000000004</v>
          </cell>
          <cell r="L61">
            <v>1598.48</v>
          </cell>
        </row>
        <row r="62">
          <cell r="B62" t="str">
            <v>Ujjivan Small Finnance</v>
          </cell>
          <cell r="C62">
            <v>117.019961</v>
          </cell>
          <cell r="D62">
            <v>753.80044299999997</v>
          </cell>
          <cell r="E62">
            <v>378.654337</v>
          </cell>
          <cell r="F62">
            <v>915.26693499999999</v>
          </cell>
          <cell r="G62">
            <v>2164.7416760000001</v>
          </cell>
          <cell r="H62">
            <v>119.480344</v>
          </cell>
          <cell r="I62">
            <v>748.01750300000003</v>
          </cell>
          <cell r="J62">
            <v>373.00839500000001</v>
          </cell>
          <cell r="K62">
            <v>845.53297899999995</v>
          </cell>
          <cell r="L62">
            <v>2086.039221</v>
          </cell>
        </row>
        <row r="63">
          <cell r="B63" t="str">
            <v>Suryoday Small Finance Bank</v>
          </cell>
          <cell r="C63">
            <v>0</v>
          </cell>
          <cell r="D63">
            <v>0</v>
          </cell>
          <cell r="E63">
            <v>0</v>
          </cell>
          <cell r="F63">
            <v>0</v>
          </cell>
          <cell r="G63">
            <v>0</v>
          </cell>
          <cell r="H63">
            <v>17.9217856550002</v>
          </cell>
          <cell r="I63">
            <v>116.852203570003</v>
          </cell>
          <cell r="J63">
            <v>127.192338337001</v>
          </cell>
          <cell r="K63">
            <v>0.45939984</v>
          </cell>
          <cell r="L63">
            <v>262.42572740200421</v>
          </cell>
        </row>
        <row r="64">
          <cell r="B64" t="str">
            <v>ESAF Small Finance Bank</v>
          </cell>
          <cell r="C64">
            <v>0</v>
          </cell>
          <cell r="D64">
            <v>0</v>
          </cell>
          <cell r="E64">
            <v>0</v>
          </cell>
          <cell r="F64">
            <v>0</v>
          </cell>
          <cell r="G64">
            <v>0</v>
          </cell>
          <cell r="H64">
            <v>35.22</v>
          </cell>
          <cell r="I64">
            <v>119.22</v>
          </cell>
          <cell r="J64">
            <v>56.74</v>
          </cell>
          <cell r="K64">
            <v>7.95</v>
          </cell>
          <cell r="L64">
            <v>219.13</v>
          </cell>
        </row>
        <row r="65">
          <cell r="C65">
            <v>255.21996099999998</v>
          </cell>
          <cell r="D65">
            <v>796.42044299999998</v>
          </cell>
          <cell r="E65">
            <v>1157.9443369999999</v>
          </cell>
          <cell r="F65">
            <v>1523.8169349999998</v>
          </cell>
          <cell r="G65">
            <v>3733.401676</v>
          </cell>
          <cell r="H65">
            <v>259.01212965500019</v>
          </cell>
          <cell r="I65">
            <v>1089.929706570003</v>
          </cell>
          <cell r="J65">
            <v>1358.860733337001</v>
          </cell>
          <cell r="K65">
            <v>1458.2723788400001</v>
          </cell>
          <cell r="L65">
            <v>4166.0749484020043</v>
          </cell>
        </row>
        <row r="67">
          <cell r="B67" t="str">
            <v>India Post Payments Bank Limited</v>
          </cell>
          <cell r="C67">
            <v>0</v>
          </cell>
          <cell r="D67">
            <v>0</v>
          </cell>
          <cell r="E67">
            <v>0</v>
          </cell>
          <cell r="F67">
            <v>0</v>
          </cell>
          <cell r="G67">
            <v>0</v>
          </cell>
          <cell r="H67">
            <v>0</v>
          </cell>
          <cell r="I67">
            <v>0</v>
          </cell>
          <cell r="J67">
            <v>0</v>
          </cell>
          <cell r="K67">
            <v>0</v>
          </cell>
          <cell r="L67">
            <v>0</v>
          </cell>
        </row>
        <row r="68">
          <cell r="B68" t="str">
            <v>Airtel Payments Bank</v>
          </cell>
          <cell r="C68">
            <v>0</v>
          </cell>
          <cell r="D68">
            <v>0</v>
          </cell>
          <cell r="E68">
            <v>0</v>
          </cell>
          <cell r="F68">
            <v>0</v>
          </cell>
          <cell r="G68">
            <v>0</v>
          </cell>
          <cell r="H68">
            <v>0</v>
          </cell>
          <cell r="I68">
            <v>0</v>
          </cell>
          <cell r="J68">
            <v>0</v>
          </cell>
          <cell r="K68">
            <v>0</v>
          </cell>
          <cell r="L68">
            <v>0</v>
          </cell>
        </row>
        <row r="69">
          <cell r="C69">
            <v>0</v>
          </cell>
          <cell r="D69">
            <v>0</v>
          </cell>
          <cell r="E69">
            <v>0</v>
          </cell>
          <cell r="F69">
            <v>0</v>
          </cell>
          <cell r="G69">
            <v>0</v>
          </cell>
          <cell r="H69">
            <v>0</v>
          </cell>
          <cell r="I69">
            <v>0</v>
          </cell>
          <cell r="J69">
            <v>0</v>
          </cell>
          <cell r="K69">
            <v>0</v>
          </cell>
          <cell r="L69">
            <v>0</v>
          </cell>
        </row>
        <row r="70">
          <cell r="C70">
            <v>85955.400170605135</v>
          </cell>
          <cell r="D70">
            <v>85692.870327126569</v>
          </cell>
          <cell r="E70">
            <v>122441.07246859423</v>
          </cell>
          <cell r="F70">
            <v>455562.08744737942</v>
          </cell>
          <cell r="G70">
            <v>749651.4304137053</v>
          </cell>
          <cell r="H70">
            <v>88383.819997000901</v>
          </cell>
          <cell r="I70">
            <v>84235.957235709866</v>
          </cell>
          <cell r="J70">
            <v>121926.01371683714</v>
          </cell>
          <cell r="K70">
            <v>451384.84067730507</v>
          </cell>
          <cell r="L70">
            <v>745930.63162685302</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S"/>
      <sheetName val="PASHU"/>
      <sheetName val="npapmegp"/>
      <sheetName val="Sheet1"/>
      <sheetName val="REPORT-pmegp-npa level"/>
    </sheetNames>
    <sheetDataSet>
      <sheetData sheetId="0">
        <row r="6">
          <cell r="B6" t="str">
            <v>Canara Bank</v>
          </cell>
          <cell r="CW6">
            <v>441</v>
          </cell>
          <cell r="CX6">
            <v>852</v>
          </cell>
          <cell r="CY6">
            <v>781</v>
          </cell>
          <cell r="CZ6">
            <v>4955</v>
          </cell>
          <cell r="DA6">
            <v>189</v>
          </cell>
          <cell r="DB6">
            <v>1671</v>
          </cell>
          <cell r="DC6">
            <v>145</v>
          </cell>
          <cell r="DD6">
            <v>1221</v>
          </cell>
          <cell r="DE6">
            <v>189</v>
          </cell>
          <cell r="DF6">
            <v>17.018779342723008</v>
          </cell>
          <cell r="DG6">
            <v>24.641775983854693</v>
          </cell>
          <cell r="DH6">
            <v>11.310592459605028</v>
          </cell>
        </row>
        <row r="7">
          <cell r="B7" t="str">
            <v>State Bank of India</v>
          </cell>
          <cell r="CW7">
            <v>148</v>
          </cell>
          <cell r="CX7">
            <v>319.39</v>
          </cell>
          <cell r="CY7">
            <v>64</v>
          </cell>
          <cell r="CZ7">
            <v>214.23</v>
          </cell>
          <cell r="DA7">
            <v>219</v>
          </cell>
          <cell r="DB7">
            <v>639.35</v>
          </cell>
          <cell r="DC7">
            <v>109.8</v>
          </cell>
          <cell r="DD7">
            <v>67.2</v>
          </cell>
          <cell r="DE7">
            <v>179.22</v>
          </cell>
          <cell r="DF7">
            <v>34.378033125645764</v>
          </cell>
          <cell r="DG7">
            <v>31.36815572048733</v>
          </cell>
          <cell r="DH7">
            <v>28.031594588253693</v>
          </cell>
        </row>
        <row r="8">
          <cell r="B8" t="str">
            <v>Union Bank Of India</v>
          </cell>
          <cell r="CW8">
            <v>0</v>
          </cell>
          <cell r="CX8">
            <v>0</v>
          </cell>
          <cell r="CY8">
            <v>0</v>
          </cell>
          <cell r="CZ8">
            <v>0</v>
          </cell>
          <cell r="DA8">
            <v>0</v>
          </cell>
          <cell r="DB8">
            <v>0</v>
          </cell>
          <cell r="DC8">
            <v>0</v>
          </cell>
          <cell r="DD8">
            <v>0</v>
          </cell>
          <cell r="DE8">
            <v>0</v>
          </cell>
          <cell r="DF8" t="e">
            <v>#DIV/0!</v>
          </cell>
          <cell r="DG8" t="e">
            <v>#DIV/0!</v>
          </cell>
          <cell r="DH8" t="e">
            <v>#DIV/0!</v>
          </cell>
        </row>
        <row r="9">
          <cell r="B9" t="str">
            <v>Bank of Baroda</v>
          </cell>
          <cell r="CW9">
            <v>0</v>
          </cell>
          <cell r="CX9">
            <v>0</v>
          </cell>
          <cell r="CY9">
            <v>0</v>
          </cell>
          <cell r="CZ9">
            <v>0</v>
          </cell>
          <cell r="DA9">
            <v>0</v>
          </cell>
          <cell r="DB9">
            <v>0</v>
          </cell>
          <cell r="DC9">
            <v>0</v>
          </cell>
          <cell r="DD9">
            <v>0</v>
          </cell>
          <cell r="DE9">
            <v>0</v>
          </cell>
          <cell r="DF9" t="e">
            <v>#DIV/0!</v>
          </cell>
          <cell r="DG9" t="e">
            <v>#DIV/0!</v>
          </cell>
          <cell r="DH9" t="e">
            <v>#DIV/0!</v>
          </cell>
        </row>
        <row r="10">
          <cell r="CW10">
            <v>589</v>
          </cell>
          <cell r="CX10">
            <v>1171.3899999999999</v>
          </cell>
          <cell r="CY10">
            <v>845</v>
          </cell>
          <cell r="CZ10">
            <v>5169.2299999999996</v>
          </cell>
          <cell r="DA10">
            <v>408</v>
          </cell>
          <cell r="DB10">
            <v>2310.35</v>
          </cell>
          <cell r="DC10">
            <v>254.8</v>
          </cell>
          <cell r="DD10">
            <v>1288.2</v>
          </cell>
          <cell r="DE10">
            <v>368.22</v>
          </cell>
          <cell r="DF10">
            <v>21.75193573446931</v>
          </cell>
          <cell r="DG10">
            <v>24.920539422699324</v>
          </cell>
          <cell r="DH10">
            <v>15.937844915272578</v>
          </cell>
        </row>
        <row r="12">
          <cell r="B12" t="str">
            <v>Bank of India</v>
          </cell>
          <cell r="CW12">
            <v>271</v>
          </cell>
          <cell r="CX12">
            <v>1387</v>
          </cell>
          <cell r="CY12">
            <v>0</v>
          </cell>
          <cell r="CZ12">
            <v>0</v>
          </cell>
          <cell r="DA12">
            <v>0</v>
          </cell>
          <cell r="DB12">
            <v>0</v>
          </cell>
          <cell r="DC12">
            <v>149</v>
          </cell>
          <cell r="DD12">
            <v>0</v>
          </cell>
          <cell r="DE12">
            <v>0</v>
          </cell>
          <cell r="DF12">
            <v>10.742609949531362</v>
          </cell>
          <cell r="DG12" t="e">
            <v>#DIV/0!</v>
          </cell>
          <cell r="DH12" t="e">
            <v>#DIV/0!</v>
          </cell>
        </row>
        <row r="13">
          <cell r="B13" t="str">
            <v>Bank of Maharastra</v>
          </cell>
          <cell r="CW13">
            <v>0</v>
          </cell>
          <cell r="CX13">
            <v>0</v>
          </cell>
          <cell r="CY13">
            <v>0</v>
          </cell>
          <cell r="CZ13">
            <v>0</v>
          </cell>
          <cell r="DA13">
            <v>0</v>
          </cell>
          <cell r="DB13">
            <v>0</v>
          </cell>
          <cell r="DC13">
            <v>0</v>
          </cell>
          <cell r="DD13">
            <v>0</v>
          </cell>
          <cell r="DE13">
            <v>0</v>
          </cell>
          <cell r="DF13" t="e">
            <v>#DIV/0!</v>
          </cell>
          <cell r="DG13" t="e">
            <v>#DIV/0!</v>
          </cell>
          <cell r="DH13" t="e">
            <v>#DIV/0!</v>
          </cell>
        </row>
        <row r="14">
          <cell r="B14" t="str">
            <v>Central Bank of India</v>
          </cell>
          <cell r="CW14">
            <v>0</v>
          </cell>
          <cell r="CX14">
            <v>0</v>
          </cell>
          <cell r="CY14">
            <v>0</v>
          </cell>
          <cell r="CZ14">
            <v>0</v>
          </cell>
          <cell r="DA14">
            <v>0</v>
          </cell>
          <cell r="DB14">
            <v>0</v>
          </cell>
          <cell r="DC14">
            <v>0</v>
          </cell>
          <cell r="DD14">
            <v>0</v>
          </cell>
          <cell r="DE14">
            <v>0</v>
          </cell>
          <cell r="DF14" t="e">
            <v>#DIV/0!</v>
          </cell>
          <cell r="DG14" t="e">
            <v>#DIV/0!</v>
          </cell>
          <cell r="DH14" t="e">
            <v>#DIV/0!</v>
          </cell>
        </row>
        <row r="15">
          <cell r="B15" t="str">
            <v xml:space="preserve">Indian Bank </v>
          </cell>
          <cell r="CW15">
            <v>0</v>
          </cell>
          <cell r="CX15">
            <v>0</v>
          </cell>
          <cell r="CY15">
            <v>0</v>
          </cell>
          <cell r="CZ15">
            <v>0</v>
          </cell>
          <cell r="DA15">
            <v>0</v>
          </cell>
          <cell r="DB15">
            <v>0</v>
          </cell>
          <cell r="DC15">
            <v>0</v>
          </cell>
          <cell r="DD15">
            <v>0</v>
          </cell>
          <cell r="DE15">
            <v>0</v>
          </cell>
          <cell r="DF15" t="e">
            <v>#DIV/0!</v>
          </cell>
          <cell r="DG15" t="e">
            <v>#DIV/0!</v>
          </cell>
          <cell r="DH15" t="e">
            <v>#DIV/0!</v>
          </cell>
        </row>
        <row r="16">
          <cell r="B16" t="str">
            <v>Indian Overseas Bank</v>
          </cell>
          <cell r="CW16">
            <v>0</v>
          </cell>
          <cell r="CX16">
            <v>0</v>
          </cell>
          <cell r="CY16">
            <v>0</v>
          </cell>
          <cell r="CZ16">
            <v>0</v>
          </cell>
          <cell r="DA16">
            <v>0</v>
          </cell>
          <cell r="DB16">
            <v>0</v>
          </cell>
          <cell r="DC16">
            <v>0</v>
          </cell>
          <cell r="DD16">
            <v>0</v>
          </cell>
          <cell r="DE16">
            <v>0</v>
          </cell>
          <cell r="DF16" t="e">
            <v>#DIV/0!</v>
          </cell>
          <cell r="DG16" t="e">
            <v>#DIV/0!</v>
          </cell>
          <cell r="DH16" t="e">
            <v>#DIV/0!</v>
          </cell>
        </row>
        <row r="17">
          <cell r="B17" t="str">
            <v>Punjab National Bank</v>
          </cell>
          <cell r="CW17">
            <v>156</v>
          </cell>
          <cell r="CX17">
            <v>487.21</v>
          </cell>
          <cell r="CY17">
            <v>75</v>
          </cell>
          <cell r="CZ17">
            <v>279</v>
          </cell>
          <cell r="DA17">
            <v>10</v>
          </cell>
          <cell r="DB17">
            <v>75</v>
          </cell>
          <cell r="DC17">
            <v>91.49</v>
          </cell>
          <cell r="DD17">
            <v>152</v>
          </cell>
          <cell r="DE17">
            <v>41</v>
          </cell>
          <cell r="DF17">
            <v>18.778350198066544</v>
          </cell>
          <cell r="DG17">
            <v>54.480286738351261</v>
          </cell>
          <cell r="DH17">
            <v>54.666666666666664</v>
          </cell>
        </row>
        <row r="18">
          <cell r="B18" t="str">
            <v>Punjab and Synd Bank</v>
          </cell>
          <cell r="CW18">
            <v>0</v>
          </cell>
          <cell r="CX18">
            <v>0</v>
          </cell>
          <cell r="CY18">
            <v>0</v>
          </cell>
          <cell r="CZ18">
            <v>0</v>
          </cell>
          <cell r="DA18">
            <v>0</v>
          </cell>
          <cell r="DB18">
            <v>0</v>
          </cell>
          <cell r="DC18">
            <v>0</v>
          </cell>
          <cell r="DD18">
            <v>0</v>
          </cell>
          <cell r="DE18">
            <v>0</v>
          </cell>
          <cell r="DF18" t="e">
            <v>#DIV/0!</v>
          </cell>
          <cell r="DG18" t="e">
            <v>#DIV/0!</v>
          </cell>
          <cell r="DH18" t="e">
            <v>#DIV/0!</v>
          </cell>
        </row>
        <row r="19">
          <cell r="B19" t="str">
            <v>UCO Bank</v>
          </cell>
          <cell r="CW19">
            <v>0</v>
          </cell>
          <cell r="CX19">
            <v>0</v>
          </cell>
          <cell r="CY19">
            <v>1011</v>
          </cell>
          <cell r="CZ19">
            <v>215</v>
          </cell>
          <cell r="DA19">
            <v>897</v>
          </cell>
          <cell r="DB19">
            <v>113</v>
          </cell>
          <cell r="DC19">
            <v>0</v>
          </cell>
          <cell r="DD19">
            <v>0</v>
          </cell>
          <cell r="DE19">
            <v>0</v>
          </cell>
          <cell r="DF19" t="e">
            <v>#DIV/0!</v>
          </cell>
          <cell r="DG19">
            <v>0</v>
          </cell>
          <cell r="DH19">
            <v>0</v>
          </cell>
        </row>
        <row r="20">
          <cell r="CW20">
            <v>427</v>
          </cell>
          <cell r="CX20">
            <v>1874.21</v>
          </cell>
          <cell r="CY20">
            <v>1086</v>
          </cell>
          <cell r="CZ20">
            <v>494</v>
          </cell>
          <cell r="DA20">
            <v>907</v>
          </cell>
          <cell r="DB20">
            <v>188</v>
          </cell>
          <cell r="DC20">
            <v>240.49</v>
          </cell>
          <cell r="DD20">
            <v>152</v>
          </cell>
          <cell r="DE20">
            <v>41</v>
          </cell>
          <cell r="DF20">
            <v>12.831539688722183</v>
          </cell>
          <cell r="DG20">
            <v>30.76923076923077</v>
          </cell>
          <cell r="DH20">
            <v>21.808510638297875</v>
          </cell>
        </row>
        <row r="23">
          <cell r="B23" t="str">
            <v>IDBI Bank</v>
          </cell>
          <cell r="CW23">
            <v>0</v>
          </cell>
          <cell r="CX23">
            <v>0</v>
          </cell>
          <cell r="CY23">
            <v>0</v>
          </cell>
          <cell r="CZ23">
            <v>0</v>
          </cell>
          <cell r="DA23">
            <v>0</v>
          </cell>
          <cell r="DB23">
            <v>0</v>
          </cell>
          <cell r="DC23">
            <v>0</v>
          </cell>
          <cell r="DD23">
            <v>0</v>
          </cell>
          <cell r="DE23">
            <v>0</v>
          </cell>
          <cell r="DF23" t="e">
            <v>#DIV/0!</v>
          </cell>
          <cell r="DG23" t="e">
            <v>#DIV/0!</v>
          </cell>
          <cell r="DH23" t="e">
            <v>#DIV/0!</v>
          </cell>
        </row>
        <row r="24">
          <cell r="B24" t="str">
            <v>Karnataka Bank Ltd</v>
          </cell>
          <cell r="CW24">
            <v>0</v>
          </cell>
          <cell r="CX24">
            <v>0</v>
          </cell>
          <cell r="CY24">
            <v>0</v>
          </cell>
          <cell r="CZ24">
            <v>0</v>
          </cell>
          <cell r="DA24">
            <v>0</v>
          </cell>
          <cell r="DB24">
            <v>0</v>
          </cell>
          <cell r="DC24">
            <v>0</v>
          </cell>
          <cell r="DD24">
            <v>0</v>
          </cell>
          <cell r="DE24">
            <v>0</v>
          </cell>
          <cell r="DF24" t="e">
            <v>#DIV/0!</v>
          </cell>
          <cell r="DG24" t="e">
            <v>#DIV/0!</v>
          </cell>
          <cell r="DH24" t="e">
            <v>#DIV/0!</v>
          </cell>
        </row>
        <row r="25">
          <cell r="B25" t="str">
            <v>Kotak Mahendra Bank</v>
          </cell>
          <cell r="CW25">
            <v>0</v>
          </cell>
          <cell r="CX25">
            <v>0</v>
          </cell>
          <cell r="CY25">
            <v>0</v>
          </cell>
          <cell r="CZ25">
            <v>0</v>
          </cell>
          <cell r="DA25">
            <v>0</v>
          </cell>
          <cell r="DB25">
            <v>0</v>
          </cell>
          <cell r="DC25">
            <v>0</v>
          </cell>
          <cell r="DD25">
            <v>0</v>
          </cell>
          <cell r="DE25">
            <v>0</v>
          </cell>
          <cell r="DF25" t="e">
            <v>#DIV/0!</v>
          </cell>
          <cell r="DG25" t="e">
            <v>#DIV/0!</v>
          </cell>
          <cell r="DH25" t="e">
            <v>#DIV/0!</v>
          </cell>
        </row>
        <row r="26">
          <cell r="B26" t="str">
            <v>Cathelic Syrian Bank Ltd.</v>
          </cell>
          <cell r="CW26">
            <v>0</v>
          </cell>
          <cell r="CX26">
            <v>0</v>
          </cell>
          <cell r="CY26">
            <v>0</v>
          </cell>
          <cell r="CZ26">
            <v>0</v>
          </cell>
          <cell r="DA26">
            <v>0</v>
          </cell>
          <cell r="DB26">
            <v>0</v>
          </cell>
          <cell r="DC26">
            <v>0</v>
          </cell>
          <cell r="DD26">
            <v>0</v>
          </cell>
          <cell r="DE26">
            <v>0</v>
          </cell>
          <cell r="DF26" t="e">
            <v>#DIV/0!</v>
          </cell>
          <cell r="DG26" t="e">
            <v>#DIV/0!</v>
          </cell>
          <cell r="DH26" t="e">
            <v>#DIV/0!</v>
          </cell>
        </row>
        <row r="27">
          <cell r="B27" t="str">
            <v>City Union Bank Ltd</v>
          </cell>
          <cell r="CW27">
            <v>0</v>
          </cell>
          <cell r="CX27">
            <v>0</v>
          </cell>
          <cell r="CY27">
            <v>0</v>
          </cell>
          <cell r="CZ27">
            <v>0</v>
          </cell>
          <cell r="DA27">
            <v>0</v>
          </cell>
          <cell r="DB27">
            <v>0</v>
          </cell>
          <cell r="DC27">
            <v>0</v>
          </cell>
          <cell r="DD27">
            <v>0</v>
          </cell>
          <cell r="DE27">
            <v>0</v>
          </cell>
          <cell r="DF27" t="e">
            <v>#DIV/0!</v>
          </cell>
          <cell r="DG27" t="e">
            <v>#DIV/0!</v>
          </cell>
          <cell r="DH27" t="e">
            <v>#DIV/0!</v>
          </cell>
        </row>
        <row r="28">
          <cell r="B28" t="str">
            <v>Dhanalaxmi Bank Ltd.</v>
          </cell>
          <cell r="CW28">
            <v>0</v>
          </cell>
          <cell r="CX28">
            <v>0</v>
          </cell>
          <cell r="CY28">
            <v>0</v>
          </cell>
          <cell r="CZ28">
            <v>0</v>
          </cell>
          <cell r="DA28">
            <v>0</v>
          </cell>
          <cell r="DB28">
            <v>0</v>
          </cell>
          <cell r="DC28">
            <v>0</v>
          </cell>
          <cell r="DD28">
            <v>0</v>
          </cell>
          <cell r="DE28">
            <v>0</v>
          </cell>
          <cell r="DF28" t="e">
            <v>#DIV/0!</v>
          </cell>
          <cell r="DG28" t="e">
            <v>#DIV/0!</v>
          </cell>
          <cell r="DH28" t="e">
            <v>#DIV/0!</v>
          </cell>
        </row>
        <row r="29">
          <cell r="B29" t="str">
            <v>Federal Bank Ltd.</v>
          </cell>
          <cell r="CW29">
            <v>0</v>
          </cell>
          <cell r="CX29">
            <v>0</v>
          </cell>
          <cell r="CY29">
            <v>0</v>
          </cell>
          <cell r="CZ29">
            <v>0</v>
          </cell>
          <cell r="DA29">
            <v>0</v>
          </cell>
          <cell r="DB29">
            <v>0</v>
          </cell>
          <cell r="DC29">
            <v>0</v>
          </cell>
          <cell r="DD29">
            <v>0</v>
          </cell>
          <cell r="DE29">
            <v>0</v>
          </cell>
          <cell r="DF29" t="e">
            <v>#DIV/0!</v>
          </cell>
          <cell r="DG29" t="e">
            <v>#DIV/0!</v>
          </cell>
          <cell r="DH29" t="e">
            <v>#DIV/0!</v>
          </cell>
        </row>
        <row r="30">
          <cell r="B30" t="str">
            <v>J and K Bank Ltd</v>
          </cell>
          <cell r="CW30">
            <v>0</v>
          </cell>
          <cell r="CX30">
            <v>0</v>
          </cell>
          <cell r="CY30">
            <v>0</v>
          </cell>
          <cell r="CZ30">
            <v>0</v>
          </cell>
          <cell r="DA30">
            <v>0</v>
          </cell>
          <cell r="DB30">
            <v>0</v>
          </cell>
          <cell r="DC30">
            <v>0</v>
          </cell>
          <cell r="DD30">
            <v>0</v>
          </cell>
          <cell r="DE30">
            <v>0</v>
          </cell>
          <cell r="DF30" t="e">
            <v>#DIV/0!</v>
          </cell>
          <cell r="DG30" t="e">
            <v>#DIV/0!</v>
          </cell>
          <cell r="DH30" t="e">
            <v>#DIV/0!</v>
          </cell>
        </row>
        <row r="31">
          <cell r="B31" t="str">
            <v>Karur Vysya Bank Ltd.</v>
          </cell>
          <cell r="CW31">
            <v>7</v>
          </cell>
          <cell r="CX31">
            <v>238.45</v>
          </cell>
          <cell r="CY31">
            <v>0</v>
          </cell>
          <cell r="CZ31">
            <v>0</v>
          </cell>
          <cell r="DA31">
            <v>0</v>
          </cell>
          <cell r="DB31">
            <v>0</v>
          </cell>
          <cell r="DC31">
            <v>23.47</v>
          </cell>
          <cell r="DD31">
            <v>0</v>
          </cell>
          <cell r="DE31">
            <v>0</v>
          </cell>
          <cell r="DF31">
            <v>9.8427343258544777</v>
          </cell>
          <cell r="DG31" t="e">
            <v>#DIV/0!</v>
          </cell>
          <cell r="DH31" t="e">
            <v>#DIV/0!</v>
          </cell>
        </row>
        <row r="32">
          <cell r="B32" t="str">
            <v>Lakshmi Vilas Bank Ltd</v>
          </cell>
          <cell r="CW32">
            <v>0</v>
          </cell>
          <cell r="CX32">
            <v>0</v>
          </cell>
          <cell r="CY32">
            <v>0</v>
          </cell>
          <cell r="CZ32">
            <v>0</v>
          </cell>
          <cell r="DA32">
            <v>0</v>
          </cell>
          <cell r="DB32">
            <v>0</v>
          </cell>
          <cell r="DC32">
            <v>0</v>
          </cell>
          <cell r="DD32">
            <v>0</v>
          </cell>
          <cell r="DE32">
            <v>0</v>
          </cell>
          <cell r="DF32" t="e">
            <v>#DIV/0!</v>
          </cell>
          <cell r="DG32" t="e">
            <v>#DIV/0!</v>
          </cell>
          <cell r="DH32" t="e">
            <v>#DIV/0!</v>
          </cell>
        </row>
        <row r="33">
          <cell r="B33" t="str">
            <v xml:space="preserve">Ratnakar Bank Ltd </v>
          </cell>
          <cell r="CW33">
            <v>0</v>
          </cell>
          <cell r="CX33">
            <v>0</v>
          </cell>
          <cell r="CY33">
            <v>0</v>
          </cell>
          <cell r="CZ33">
            <v>0</v>
          </cell>
          <cell r="DA33">
            <v>0</v>
          </cell>
          <cell r="DB33">
            <v>0</v>
          </cell>
          <cell r="DC33">
            <v>0</v>
          </cell>
          <cell r="DD33">
            <v>0</v>
          </cell>
          <cell r="DE33">
            <v>0</v>
          </cell>
          <cell r="DF33" t="e">
            <v>#DIV/0!</v>
          </cell>
          <cell r="DG33" t="e">
            <v>#DIV/0!</v>
          </cell>
          <cell r="DH33" t="e">
            <v>#DIV/0!</v>
          </cell>
        </row>
        <row r="34">
          <cell r="B34" t="str">
            <v>South Indian Bank Ltd</v>
          </cell>
          <cell r="CW34">
            <v>0</v>
          </cell>
          <cell r="CX34">
            <v>0</v>
          </cell>
          <cell r="CY34">
            <v>0</v>
          </cell>
          <cell r="CZ34">
            <v>0</v>
          </cell>
          <cell r="DA34">
            <v>0</v>
          </cell>
          <cell r="DB34">
            <v>0</v>
          </cell>
          <cell r="DC34">
            <v>0</v>
          </cell>
          <cell r="DD34">
            <v>0</v>
          </cell>
          <cell r="DE34">
            <v>0</v>
          </cell>
          <cell r="DF34" t="e">
            <v>#DIV/0!</v>
          </cell>
          <cell r="DG34" t="e">
            <v>#DIV/0!</v>
          </cell>
          <cell r="DH34" t="e">
            <v>#DIV/0!</v>
          </cell>
        </row>
        <row r="35">
          <cell r="B35" t="str">
            <v>Tamil Nadu Merchantile Bank Ltd.</v>
          </cell>
          <cell r="CW35">
            <v>0</v>
          </cell>
          <cell r="CX35">
            <v>0</v>
          </cell>
          <cell r="CY35">
            <v>0</v>
          </cell>
          <cell r="CZ35">
            <v>0</v>
          </cell>
          <cell r="DA35">
            <v>0</v>
          </cell>
          <cell r="DB35">
            <v>0</v>
          </cell>
          <cell r="DC35">
            <v>0</v>
          </cell>
          <cell r="DD35">
            <v>0</v>
          </cell>
          <cell r="DE35">
            <v>0</v>
          </cell>
          <cell r="DF35" t="e">
            <v>#DIV/0!</v>
          </cell>
          <cell r="DG35" t="e">
            <v>#DIV/0!</v>
          </cell>
          <cell r="DH35" t="e">
            <v>#DIV/0!</v>
          </cell>
        </row>
        <row r="36">
          <cell r="B36" t="str">
            <v>IndusInd Bank</v>
          </cell>
          <cell r="CW36">
            <v>0</v>
          </cell>
          <cell r="CX36">
            <v>0</v>
          </cell>
          <cell r="CY36">
            <v>0</v>
          </cell>
          <cell r="CZ36">
            <v>0</v>
          </cell>
          <cell r="DA36">
            <v>0</v>
          </cell>
          <cell r="DB36">
            <v>0</v>
          </cell>
          <cell r="DC36">
            <v>0</v>
          </cell>
          <cell r="DD36">
            <v>0</v>
          </cell>
          <cell r="DE36">
            <v>0</v>
          </cell>
          <cell r="DF36" t="e">
            <v>#DIV/0!</v>
          </cell>
          <cell r="DG36" t="e">
            <v>#DIV/0!</v>
          </cell>
          <cell r="DH36" t="e">
            <v>#DIV/0!</v>
          </cell>
        </row>
        <row r="37">
          <cell r="B37" t="str">
            <v>HDFC Bank Ltd</v>
          </cell>
          <cell r="CW37">
            <v>0</v>
          </cell>
          <cell r="CX37">
            <v>0</v>
          </cell>
          <cell r="CY37">
            <v>0</v>
          </cell>
          <cell r="CZ37">
            <v>0</v>
          </cell>
          <cell r="DA37">
            <v>12</v>
          </cell>
          <cell r="DB37">
            <v>30.07</v>
          </cell>
          <cell r="DC37">
            <v>0</v>
          </cell>
          <cell r="DD37">
            <v>0</v>
          </cell>
          <cell r="DE37">
            <v>5.9479790000000001</v>
          </cell>
          <cell r="DF37" t="e">
            <v>#DIV/0!</v>
          </cell>
          <cell r="DG37" t="e">
            <v>#DIV/0!</v>
          </cell>
          <cell r="DH37">
            <v>19.780442301296976</v>
          </cell>
        </row>
        <row r="38">
          <cell r="B38" t="str">
            <v xml:space="preserve">Axis Bank Ltd </v>
          </cell>
          <cell r="CW38">
            <v>0</v>
          </cell>
          <cell r="CX38">
            <v>0</v>
          </cell>
          <cell r="CY38">
            <v>0</v>
          </cell>
          <cell r="CZ38">
            <v>0</v>
          </cell>
          <cell r="DA38">
            <v>0</v>
          </cell>
          <cell r="DB38">
            <v>0</v>
          </cell>
          <cell r="DC38">
            <v>0</v>
          </cell>
          <cell r="DD38">
            <v>0</v>
          </cell>
          <cell r="DE38">
            <v>0</v>
          </cell>
          <cell r="DF38" t="e">
            <v>#DIV/0!</v>
          </cell>
          <cell r="DG38" t="e">
            <v>#DIV/0!</v>
          </cell>
          <cell r="DH38" t="e">
            <v>#DIV/0!</v>
          </cell>
        </row>
        <row r="39">
          <cell r="B39" t="str">
            <v>ICICI Bank Ltd</v>
          </cell>
          <cell r="CW39">
            <v>0</v>
          </cell>
          <cell r="CX39">
            <v>0</v>
          </cell>
          <cell r="CY39">
            <v>0</v>
          </cell>
          <cell r="CZ39">
            <v>0</v>
          </cell>
          <cell r="DA39">
            <v>0</v>
          </cell>
          <cell r="DB39">
            <v>0</v>
          </cell>
          <cell r="DC39">
            <v>0</v>
          </cell>
          <cell r="DD39">
            <v>0</v>
          </cell>
          <cell r="DE39">
            <v>0</v>
          </cell>
          <cell r="DF39" t="e">
            <v>#DIV/0!</v>
          </cell>
          <cell r="DG39" t="e">
            <v>#DIV/0!</v>
          </cell>
          <cell r="DH39" t="e">
            <v>#DIV/0!</v>
          </cell>
        </row>
        <row r="40">
          <cell r="B40" t="str">
            <v>YES BANK Ltd.</v>
          </cell>
          <cell r="CW40">
            <v>0</v>
          </cell>
          <cell r="CX40">
            <v>0</v>
          </cell>
          <cell r="CY40">
            <v>0</v>
          </cell>
          <cell r="CZ40">
            <v>0</v>
          </cell>
          <cell r="DA40">
            <v>0</v>
          </cell>
          <cell r="DB40">
            <v>0</v>
          </cell>
          <cell r="DC40">
            <v>0</v>
          </cell>
          <cell r="DD40">
            <v>0</v>
          </cell>
          <cell r="DE40">
            <v>0</v>
          </cell>
          <cell r="DF40" t="e">
            <v>#DIV/0!</v>
          </cell>
          <cell r="DG40" t="e">
            <v>#DIV/0!</v>
          </cell>
          <cell r="DH40" t="e">
            <v>#DIV/0!</v>
          </cell>
        </row>
        <row r="41">
          <cell r="B41" t="str">
            <v>Bandhan Bank</v>
          </cell>
          <cell r="CW41">
            <v>0</v>
          </cell>
          <cell r="CX41">
            <v>0</v>
          </cell>
          <cell r="CY41">
            <v>0</v>
          </cell>
          <cell r="CZ41">
            <v>0</v>
          </cell>
          <cell r="DA41">
            <v>0</v>
          </cell>
          <cell r="DB41">
            <v>0</v>
          </cell>
          <cell r="DC41">
            <v>0</v>
          </cell>
          <cell r="DD41">
            <v>0</v>
          </cell>
          <cell r="DE41">
            <v>0</v>
          </cell>
          <cell r="DF41" t="e">
            <v>#DIV/0!</v>
          </cell>
          <cell r="DG41" t="e">
            <v>#DIV/0!</v>
          </cell>
          <cell r="DH41" t="e">
            <v>#DIV/0!</v>
          </cell>
        </row>
        <row r="42">
          <cell r="B42" t="str">
            <v>DCB Bank Ltd</v>
          </cell>
          <cell r="CW42">
            <v>0</v>
          </cell>
          <cell r="CX42">
            <v>0</v>
          </cell>
          <cell r="CY42">
            <v>0</v>
          </cell>
          <cell r="CZ42">
            <v>0</v>
          </cell>
          <cell r="DA42">
            <v>0</v>
          </cell>
          <cell r="DB42">
            <v>0</v>
          </cell>
          <cell r="DC42">
            <v>0</v>
          </cell>
          <cell r="DD42">
            <v>0</v>
          </cell>
          <cell r="DE42">
            <v>0</v>
          </cell>
          <cell r="DF42" t="e">
            <v>#DIV/0!</v>
          </cell>
          <cell r="DG42" t="e">
            <v>#DIV/0!</v>
          </cell>
          <cell r="DH42" t="e">
            <v>#DIV/0!</v>
          </cell>
        </row>
        <row r="43">
          <cell r="B43" t="str">
            <v xml:space="preserve">IDFC Bank </v>
          </cell>
          <cell r="CW43">
            <v>0</v>
          </cell>
          <cell r="CX43">
            <v>0</v>
          </cell>
          <cell r="CY43">
            <v>0</v>
          </cell>
          <cell r="CZ43">
            <v>0</v>
          </cell>
          <cell r="DA43">
            <v>0</v>
          </cell>
          <cell r="DB43">
            <v>0</v>
          </cell>
          <cell r="DC43">
            <v>0</v>
          </cell>
          <cell r="DD43">
            <v>0</v>
          </cell>
          <cell r="DE43">
            <v>0</v>
          </cell>
          <cell r="DF43" t="e">
            <v>#DIV/0!</v>
          </cell>
          <cell r="DG43" t="e">
            <v>#DIV/0!</v>
          </cell>
          <cell r="DH43" t="e">
            <v>#DIV/0!</v>
          </cell>
        </row>
        <row r="44">
          <cell r="CW44">
            <v>7</v>
          </cell>
          <cell r="CX44">
            <v>238.45</v>
          </cell>
          <cell r="CY44">
            <v>0</v>
          </cell>
          <cell r="CZ44">
            <v>0</v>
          </cell>
          <cell r="DA44">
            <v>12</v>
          </cell>
          <cell r="DB44">
            <v>30.07</v>
          </cell>
          <cell r="DC44">
            <v>23.47</v>
          </cell>
          <cell r="DD44">
            <v>0</v>
          </cell>
          <cell r="DE44">
            <v>5.9479790000000001</v>
          </cell>
          <cell r="DF44">
            <v>9.8427343258544777</v>
          </cell>
          <cell r="DG44" t="e">
            <v>#DIV/0!</v>
          </cell>
          <cell r="DH44">
            <v>19.780442301296976</v>
          </cell>
        </row>
        <row r="47">
          <cell r="B47" t="str">
            <v>Karnataka Grameena Bank</v>
          </cell>
          <cell r="CW47">
            <v>869</v>
          </cell>
          <cell r="CX47">
            <v>1646.77</v>
          </cell>
          <cell r="CY47">
            <v>1008</v>
          </cell>
          <cell r="CZ47">
            <v>2469.35</v>
          </cell>
          <cell r="DA47">
            <v>1611</v>
          </cell>
          <cell r="DB47">
            <v>2765.65</v>
          </cell>
          <cell r="DC47">
            <v>905.5</v>
          </cell>
          <cell r="DD47">
            <v>1216.8</v>
          </cell>
          <cell r="DE47">
            <v>1133.3</v>
          </cell>
          <cell r="DF47">
            <v>54.986427977191724</v>
          </cell>
          <cell r="DG47">
            <v>49.276125296130566</v>
          </cell>
          <cell r="DH47">
            <v>40.977708676079757</v>
          </cell>
        </row>
        <row r="48">
          <cell r="B48" t="str">
            <v>Karnataka Vikas Grameena Bank</v>
          </cell>
          <cell r="CW48">
            <v>196</v>
          </cell>
          <cell r="CX48">
            <v>1280.82</v>
          </cell>
          <cell r="CY48">
            <v>430</v>
          </cell>
          <cell r="CZ48">
            <v>1797.28</v>
          </cell>
          <cell r="DA48">
            <v>554</v>
          </cell>
          <cell r="DB48">
            <v>2769.5</v>
          </cell>
          <cell r="DC48">
            <v>0</v>
          </cell>
          <cell r="DD48">
            <v>0</v>
          </cell>
          <cell r="DE48">
            <v>0</v>
          </cell>
          <cell r="DF48">
            <v>0</v>
          </cell>
          <cell r="DG48">
            <v>0</v>
          </cell>
          <cell r="DH48">
            <v>0</v>
          </cell>
        </row>
        <row r="49">
          <cell r="CW49">
            <v>1065</v>
          </cell>
          <cell r="CX49">
            <v>2927.59</v>
          </cell>
          <cell r="CY49">
            <v>1438</v>
          </cell>
          <cell r="CZ49">
            <v>4266.63</v>
          </cell>
          <cell r="DA49">
            <v>2165</v>
          </cell>
          <cell r="DB49">
            <v>5535.15</v>
          </cell>
          <cell r="DC49">
            <v>905.5</v>
          </cell>
          <cell r="DD49">
            <v>1216.8</v>
          </cell>
          <cell r="DE49">
            <v>1133.3</v>
          </cell>
          <cell r="DF49">
            <v>30.929877476012692</v>
          </cell>
          <cell r="DG49">
            <v>28.518995085114014</v>
          </cell>
          <cell r="DH49">
            <v>20.474603217618313</v>
          </cell>
        </row>
        <row r="51">
          <cell r="CW51">
            <v>2088</v>
          </cell>
          <cell r="CX51">
            <v>6211.6399999999994</v>
          </cell>
          <cell r="CY51">
            <v>3369</v>
          </cell>
          <cell r="CZ51">
            <v>9929.86</v>
          </cell>
          <cell r="DA51">
            <v>3492</v>
          </cell>
          <cell r="DB51">
            <v>8063.57</v>
          </cell>
          <cell r="DC51">
            <v>1424.26</v>
          </cell>
          <cell r="DD51">
            <v>2657</v>
          </cell>
          <cell r="DE51">
            <v>1548.467979</v>
          </cell>
          <cell r="DF51">
            <v>22.92888834510693</v>
          </cell>
          <cell r="DG51">
            <v>26.757678355988908</v>
          </cell>
          <cell r="DH51">
            <v>19.20325586557815</v>
          </cell>
        </row>
        <row r="53">
          <cell r="CW53">
            <v>1023</v>
          </cell>
          <cell r="CX53">
            <v>3284.0499999999997</v>
          </cell>
          <cell r="CY53">
            <v>1931</v>
          </cell>
          <cell r="CZ53">
            <v>5663.23</v>
          </cell>
          <cell r="DA53">
            <v>1327</v>
          </cell>
          <cell r="DB53">
            <v>2528.42</v>
          </cell>
          <cell r="DC53">
            <v>518.76</v>
          </cell>
          <cell r="DD53">
            <v>1440.2</v>
          </cell>
          <cell r="DE53">
            <v>415.167979</v>
          </cell>
          <cell r="DF53">
            <v>15.796349020264614</v>
          </cell>
          <cell r="DG53">
            <v>25.430717099605705</v>
          </cell>
          <cell r="DH53">
            <v>16.420055963803481</v>
          </cell>
        </row>
        <row r="56">
          <cell r="B56" t="str">
            <v>KSCARD Bk.Ltd</v>
          </cell>
          <cell r="CW56">
            <v>0</v>
          </cell>
          <cell r="CX56">
            <v>0</v>
          </cell>
          <cell r="CY56">
            <v>0</v>
          </cell>
          <cell r="CZ56">
            <v>0</v>
          </cell>
          <cell r="DA56">
            <v>0</v>
          </cell>
          <cell r="DB56">
            <v>0</v>
          </cell>
          <cell r="DC56">
            <v>0</v>
          </cell>
          <cell r="DD56">
            <v>0</v>
          </cell>
          <cell r="DE56">
            <v>0</v>
          </cell>
          <cell r="DF56" t="e">
            <v>#DIV/0!</v>
          </cell>
          <cell r="DG56" t="e">
            <v>#DIV/0!</v>
          </cell>
          <cell r="DH56" t="e">
            <v>#DIV/0!</v>
          </cell>
        </row>
        <row r="57">
          <cell r="B57" t="str">
            <v xml:space="preserve">K.S.Coop Apex Bank ltd </v>
          </cell>
          <cell r="CW57">
            <v>0</v>
          </cell>
          <cell r="CX57">
            <v>0</v>
          </cell>
          <cell r="CY57">
            <v>0</v>
          </cell>
          <cell r="CZ57">
            <v>0</v>
          </cell>
          <cell r="DA57">
            <v>0</v>
          </cell>
          <cell r="DB57">
            <v>0</v>
          </cell>
          <cell r="DC57">
            <v>0</v>
          </cell>
          <cell r="DD57">
            <v>0</v>
          </cell>
          <cell r="DE57">
            <v>0</v>
          </cell>
          <cell r="DF57" t="e">
            <v>#DIV/0!</v>
          </cell>
          <cell r="DG57" t="e">
            <v>#DIV/0!</v>
          </cell>
          <cell r="DH57" t="e">
            <v>#DIV/0!</v>
          </cell>
        </row>
        <row r="58">
          <cell r="B58" t="str">
            <v>Indl.Co.Op.Bank ltd.</v>
          </cell>
          <cell r="CW58">
            <v>0</v>
          </cell>
          <cell r="CX58">
            <v>0</v>
          </cell>
          <cell r="CY58">
            <v>0</v>
          </cell>
          <cell r="CZ58">
            <v>0</v>
          </cell>
          <cell r="DA58">
            <v>0</v>
          </cell>
          <cell r="DB58">
            <v>0</v>
          </cell>
          <cell r="DC58">
            <v>0</v>
          </cell>
          <cell r="DD58">
            <v>0</v>
          </cell>
          <cell r="DE58">
            <v>0</v>
          </cell>
          <cell r="DF58" t="e">
            <v>#DIV/0!</v>
          </cell>
          <cell r="DG58" t="e">
            <v>#DIV/0!</v>
          </cell>
          <cell r="DH58" t="e">
            <v>#DIV/0!</v>
          </cell>
        </row>
        <row r="59">
          <cell r="CW59">
            <v>0</v>
          </cell>
          <cell r="CX59">
            <v>0</v>
          </cell>
          <cell r="CY59">
            <v>0</v>
          </cell>
          <cell r="CZ59">
            <v>0</v>
          </cell>
          <cell r="DA59">
            <v>0</v>
          </cell>
          <cell r="DB59">
            <v>0</v>
          </cell>
          <cell r="DC59">
            <v>0</v>
          </cell>
          <cell r="DD59">
            <v>0</v>
          </cell>
          <cell r="DE59">
            <v>0</v>
          </cell>
          <cell r="DF59" t="e">
            <v>#DIV/0!</v>
          </cell>
          <cell r="DG59" t="e">
            <v>#DIV/0!</v>
          </cell>
          <cell r="DH59" t="e">
            <v>#DIV/0!</v>
          </cell>
        </row>
        <row r="60">
          <cell r="B60" t="str">
            <v>KSFC</v>
          </cell>
          <cell r="CW60">
            <v>0</v>
          </cell>
          <cell r="CX60">
            <v>0</v>
          </cell>
          <cell r="CY60">
            <v>0</v>
          </cell>
          <cell r="CZ60">
            <v>0</v>
          </cell>
          <cell r="DA60">
            <v>0</v>
          </cell>
          <cell r="DB60">
            <v>0</v>
          </cell>
          <cell r="DC60">
            <v>0</v>
          </cell>
          <cell r="DD60">
            <v>0</v>
          </cell>
          <cell r="DE60">
            <v>0</v>
          </cell>
          <cell r="DF60" t="e">
            <v>#DIV/0!</v>
          </cell>
          <cell r="DG60" t="e">
            <v>#DIV/0!</v>
          </cell>
          <cell r="DH60" t="e">
            <v>#DIV/0!</v>
          </cell>
        </row>
        <row r="61">
          <cell r="CW61">
            <v>0</v>
          </cell>
          <cell r="CX61">
            <v>0</v>
          </cell>
          <cell r="CY61">
            <v>0</v>
          </cell>
          <cell r="CZ61">
            <v>0</v>
          </cell>
          <cell r="DA61">
            <v>0</v>
          </cell>
          <cell r="DB61">
            <v>0</v>
          </cell>
          <cell r="DC61">
            <v>0</v>
          </cell>
          <cell r="DD61">
            <v>0</v>
          </cell>
          <cell r="DE61">
            <v>0</v>
          </cell>
          <cell r="DF61" t="e">
            <v>#DIV/0!</v>
          </cell>
          <cell r="DG61" t="e">
            <v>#DIV/0!</v>
          </cell>
          <cell r="DH61" t="e">
            <v>#DIV/0!</v>
          </cell>
        </row>
        <row r="63">
          <cell r="B63" t="str">
            <v>Equitas Small Finance Bank</v>
          </cell>
          <cell r="CW63">
            <v>0</v>
          </cell>
          <cell r="CX63">
            <v>0</v>
          </cell>
          <cell r="CY63">
            <v>0</v>
          </cell>
          <cell r="CZ63">
            <v>0</v>
          </cell>
          <cell r="DA63">
            <v>0</v>
          </cell>
          <cell r="DB63">
            <v>0</v>
          </cell>
          <cell r="DC63">
            <v>0</v>
          </cell>
          <cell r="DD63">
            <v>0</v>
          </cell>
          <cell r="DE63">
            <v>0</v>
          </cell>
          <cell r="DF63" t="e">
            <v>#DIV/0!</v>
          </cell>
          <cell r="DG63" t="e">
            <v>#DIV/0!</v>
          </cell>
          <cell r="DH63" t="e">
            <v>#DIV/0!</v>
          </cell>
        </row>
        <row r="64">
          <cell r="B64" t="str">
            <v>Ujjivan Small Finnance</v>
          </cell>
          <cell r="CW64">
            <v>0</v>
          </cell>
          <cell r="CX64">
            <v>0</v>
          </cell>
          <cell r="CY64">
            <v>0</v>
          </cell>
          <cell r="CZ64">
            <v>0</v>
          </cell>
          <cell r="DA64">
            <v>0</v>
          </cell>
          <cell r="DB64">
            <v>0</v>
          </cell>
          <cell r="DC64">
            <v>0</v>
          </cell>
          <cell r="DD64">
            <v>0</v>
          </cell>
          <cell r="DE64">
            <v>0</v>
          </cell>
          <cell r="DF64" t="e">
            <v>#DIV/0!</v>
          </cell>
          <cell r="DG64" t="e">
            <v>#DIV/0!</v>
          </cell>
          <cell r="DH64" t="e">
            <v>#DIV/0!</v>
          </cell>
        </row>
        <row r="65">
          <cell r="B65" t="str">
            <v>Suryoday Small Finance Bank</v>
          </cell>
          <cell r="CW65">
            <v>0</v>
          </cell>
          <cell r="CX65">
            <v>0</v>
          </cell>
          <cell r="CY65">
            <v>0</v>
          </cell>
          <cell r="CZ65">
            <v>0</v>
          </cell>
          <cell r="DA65">
            <v>0</v>
          </cell>
          <cell r="DB65">
            <v>0</v>
          </cell>
          <cell r="DC65">
            <v>0</v>
          </cell>
          <cell r="DD65">
            <v>0</v>
          </cell>
          <cell r="DE65">
            <v>0</v>
          </cell>
          <cell r="DF65" t="e">
            <v>#DIV/0!</v>
          </cell>
          <cell r="DG65" t="e">
            <v>#DIV/0!</v>
          </cell>
          <cell r="DH65" t="e">
            <v>#DIV/0!</v>
          </cell>
        </row>
        <row r="66">
          <cell r="B66" t="str">
            <v>ESAF Small Finance Bank</v>
          </cell>
          <cell r="CW66">
            <v>0</v>
          </cell>
          <cell r="CX66">
            <v>0</v>
          </cell>
          <cell r="CY66">
            <v>0</v>
          </cell>
          <cell r="CZ66">
            <v>0</v>
          </cell>
          <cell r="DA66">
            <v>0</v>
          </cell>
          <cell r="DB66">
            <v>0</v>
          </cell>
          <cell r="DC66">
            <v>0</v>
          </cell>
          <cell r="DD66">
            <v>0</v>
          </cell>
          <cell r="DE66">
            <v>0</v>
          </cell>
          <cell r="DF66" t="e">
            <v>#DIV/0!</v>
          </cell>
          <cell r="DG66" t="e">
            <v>#DIV/0!</v>
          </cell>
          <cell r="DH66" t="e">
            <v>#DIV/0!</v>
          </cell>
        </row>
        <row r="67">
          <cell r="DF67" t="e">
            <v>#DIV/0!</v>
          </cell>
          <cell r="DG67" t="e">
            <v>#DIV/0!</v>
          </cell>
          <cell r="DH67" t="e">
            <v>#DIV/0!</v>
          </cell>
        </row>
        <row r="69">
          <cell r="B69" t="str">
            <v>India Post Payments Bank Limited</v>
          </cell>
          <cell r="CW69">
            <v>0</v>
          </cell>
          <cell r="CX69">
            <v>0</v>
          </cell>
          <cell r="CY69">
            <v>0</v>
          </cell>
          <cell r="CZ69">
            <v>0</v>
          </cell>
          <cell r="DA69">
            <v>0</v>
          </cell>
          <cell r="DB69">
            <v>0</v>
          </cell>
          <cell r="DC69">
            <v>0</v>
          </cell>
          <cell r="DD69">
            <v>0</v>
          </cell>
          <cell r="DE69">
            <v>0</v>
          </cell>
          <cell r="DF69" t="e">
            <v>#DIV/0!</v>
          </cell>
          <cell r="DG69" t="e">
            <v>#DIV/0!</v>
          </cell>
          <cell r="DH69" t="e">
            <v>#DIV/0!</v>
          </cell>
        </row>
        <row r="70">
          <cell r="B70" t="str">
            <v>Airtel Payments Bank</v>
          </cell>
          <cell r="CW70">
            <v>0</v>
          </cell>
          <cell r="CX70">
            <v>0</v>
          </cell>
          <cell r="CY70">
            <v>0</v>
          </cell>
          <cell r="CZ70">
            <v>0</v>
          </cell>
          <cell r="DA70">
            <v>0</v>
          </cell>
          <cell r="DB70">
            <v>0</v>
          </cell>
          <cell r="DC70">
            <v>0</v>
          </cell>
          <cell r="DD70">
            <v>0</v>
          </cell>
          <cell r="DE70">
            <v>0</v>
          </cell>
          <cell r="DF70" t="e">
            <v>#DIV/0!</v>
          </cell>
          <cell r="DG70" t="e">
            <v>#DIV/0!</v>
          </cell>
          <cell r="DH70" t="e">
            <v>#DIV/0!</v>
          </cell>
        </row>
        <row r="71">
          <cell r="DF71" t="e">
            <v>#DIV/0!</v>
          </cell>
          <cell r="DG71" t="e">
            <v>#DIV/0!</v>
          </cell>
          <cell r="DH71" t="e">
            <v>#DIV/0!</v>
          </cell>
        </row>
        <row r="72">
          <cell r="CW72">
            <v>2088</v>
          </cell>
          <cell r="CX72">
            <v>6211.6399999999994</v>
          </cell>
          <cell r="CY72">
            <v>3369</v>
          </cell>
          <cell r="CZ72">
            <v>9929.86</v>
          </cell>
          <cell r="DA72">
            <v>3492</v>
          </cell>
          <cell r="DB72">
            <v>8063.57</v>
          </cell>
          <cell r="DC72">
            <v>1424.26</v>
          </cell>
          <cell r="DD72">
            <v>2657</v>
          </cell>
          <cell r="DE72">
            <v>1548.467979</v>
          </cell>
          <cell r="DF72">
            <v>22.92888834510693</v>
          </cell>
          <cell r="DG72">
            <v>26.757678355988908</v>
          </cell>
          <cell r="DH72">
            <v>19.20325586557815</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8" Type="http://schemas.openxmlformats.org/officeDocument/2006/relationships/hyperlink" Target="http://mnregaweb4.nic.in/netnrega/state_html/uid_demograph_ABP.aspx?lflag=eng&amp;page=d&amp;short_name=&amp;state_name=KARNATAKA&amp;state_code=15&amp;district_name=CHIKKABALLAPURA&amp;district_code=1528&amp;fin_year=2020-2021&amp;source=national&amp;rdb=0&amp;rd_act=1&amp;Digest=IW246awepnVfpbVQFU8F4w" TargetMode="External"/><Relationship Id="rId13" Type="http://schemas.openxmlformats.org/officeDocument/2006/relationships/hyperlink" Target="http://mnregaweb4.nic.in/netnrega/state_html/uid_demograph_ABP.aspx?lflag=eng&amp;page=d&amp;short_name=&amp;state_name=KARNATAKA&amp;state_code=15&amp;district_name=DHARWAR&amp;district_code=1513&amp;fin_year=2020-2021&amp;source=national&amp;rdb=0&amp;rd_act=1&amp;Digest=odnJ582hFHKHsgZh9Pv0yA" TargetMode="External"/><Relationship Id="rId18" Type="http://schemas.openxmlformats.org/officeDocument/2006/relationships/hyperlink" Target="http://mnregaweb4.nic.in/netnrega/state_html/uid_demograph_ABP.aspx?lflag=eng&amp;page=d&amp;short_name=&amp;state_name=KARNATAKA&amp;state_code=15&amp;district_name=KODAGU&amp;district_code=1518&amp;fin_year=2020-2021&amp;source=national&amp;rdb=0&amp;rd_act=1&amp;Digest=bKnlMsOXtCQeJISKRBggLA" TargetMode="External"/><Relationship Id="rId26" Type="http://schemas.openxmlformats.org/officeDocument/2006/relationships/hyperlink" Target="http://mnregaweb4.nic.in/netnrega/state_html/uid_demograph_ABP.aspx?lflag=eng&amp;page=d&amp;short_name=&amp;state_name=KARNATAKA&amp;state_code=15&amp;district_name=TUMAKURU&amp;district_code=1525&amp;fin_year=2020-2021&amp;source=national&amp;rdb=0&amp;rd_act=1&amp;Digest=qYp+04Z9z1vkmDWQgV490Q" TargetMode="External"/><Relationship Id="rId3" Type="http://schemas.openxmlformats.org/officeDocument/2006/relationships/hyperlink" Target="http://mnregaweb4.nic.in/netnrega/state_html/uid_demograph_ABP.aspx?lflag=eng&amp;page=d&amp;short_name=&amp;state_name=KARNATAKA&amp;state_code=15&amp;district_name=BELAGAVI&amp;district_code=1504&amp;fin_year=2020-2021&amp;source=national&amp;rdb=0&amp;rd_act=1&amp;Digest=OOpjfk5+DW0X6LQeO1zZ8w" TargetMode="External"/><Relationship Id="rId21" Type="http://schemas.openxmlformats.org/officeDocument/2006/relationships/hyperlink" Target="http://mnregaweb4.nic.in/netnrega/state_html/uid_demograph_ABP.aspx?lflag=eng&amp;page=d&amp;short_name=&amp;state_name=KARNATAKA&amp;state_code=15&amp;district_name=MANDYA&amp;district_code=1521&amp;fin_year=2020-2021&amp;source=national&amp;rdb=0&amp;rd_act=1&amp;Digest=TJuC3ChB3WpxHDBmb0VvKQ" TargetMode="External"/><Relationship Id="rId7" Type="http://schemas.openxmlformats.org/officeDocument/2006/relationships/hyperlink" Target="http://mnregaweb4.nic.in/netnrega/state_html/uid_demograph_ABP.aspx?lflag=eng&amp;page=d&amp;short_name=&amp;state_name=KARNATAKA&amp;state_code=15&amp;district_name=CHAMARAJA+NAGARA&amp;district_code=1508&amp;fin_year=2020-2021&amp;source=national&amp;rdb=0&amp;rd_act=1&amp;Digest=BmsCyVa1wwmBBqKSn76bAA" TargetMode="External"/><Relationship Id="rId12" Type="http://schemas.openxmlformats.org/officeDocument/2006/relationships/hyperlink" Target="http://mnregaweb4.nic.in/netnrega/state_html/uid_demograph_ABP.aspx?lflag=eng&amp;page=d&amp;short_name=&amp;state_name=KARNATAKA&amp;state_code=15&amp;district_name=DAVANAGERE&amp;district_code=1512&amp;fin_year=2020-2021&amp;source=national&amp;rdb=0&amp;rd_act=1&amp;Digest=FcK9OqHx4deFr8S/p7QhGQ" TargetMode="External"/><Relationship Id="rId17" Type="http://schemas.openxmlformats.org/officeDocument/2006/relationships/hyperlink" Target="http://mnregaweb4.nic.in/netnrega/state_html/uid_demograph_ABP.aspx?lflag=eng&amp;page=d&amp;short_name=&amp;state_name=KARNATAKA&amp;state_code=15&amp;district_name=KALABURAGI&amp;district_code=1515&amp;fin_year=2020-2021&amp;source=national&amp;rdb=0&amp;rd_act=1&amp;Digest=Tw+tdxZ+dxwXiV+EBBUs7A" TargetMode="External"/><Relationship Id="rId25" Type="http://schemas.openxmlformats.org/officeDocument/2006/relationships/hyperlink" Target="http://mnregaweb4.nic.in/netnrega/state_html/uid_demograph_ABP.aspx?lflag=eng&amp;page=d&amp;short_name=&amp;state_name=KARNATAKA&amp;state_code=15&amp;district_name=SHIVAMOGGA&amp;district_code=1524&amp;fin_year=2020-2021&amp;source=national&amp;rdb=0&amp;rd_act=1&amp;Digest=CjG0prJ+5FF9aPU483OWgA" TargetMode="External"/><Relationship Id="rId2" Type="http://schemas.openxmlformats.org/officeDocument/2006/relationships/hyperlink" Target="http://mnregaweb4.nic.in/netnrega/state_html/uid_demograph_ABP.aspx?lflag=eng&amp;page=d&amp;short_name=&amp;state_name=KARNATAKA&amp;state_code=15&amp;district_name=BALLARI&amp;district_code=1505&amp;fin_year=2020-2021&amp;source=national&amp;rdb=0&amp;rd_act=1&amp;Digest=UQzWCzkAC0X2m0Lt0DqB4A" TargetMode="External"/><Relationship Id="rId16" Type="http://schemas.openxmlformats.org/officeDocument/2006/relationships/hyperlink" Target="http://mnregaweb4.nic.in/netnrega/state_html/uid_demograph_ABP.aspx?lflag=eng&amp;page=d&amp;short_name=&amp;state_name=KARNATAKA&amp;state_code=15&amp;district_name=HAVERI&amp;district_code=1517&amp;fin_year=2020-2021&amp;source=national&amp;rdb=0&amp;rd_act=1&amp;Digest=F1CsVfynooPGUGLocDt6eA" TargetMode="External"/><Relationship Id="rId20" Type="http://schemas.openxmlformats.org/officeDocument/2006/relationships/hyperlink" Target="http://mnregaweb4.nic.in/netnrega/state_html/uid_demograph_ABP.aspx?lflag=eng&amp;page=d&amp;short_name=&amp;state_name=KARNATAKA&amp;state_code=15&amp;district_name=KOPPAL&amp;district_code=1520&amp;fin_year=2020-2021&amp;source=national&amp;rdb=0&amp;rd_act=1&amp;Digest=qD8h+WcTTeeEfQ9fd6s8KA" TargetMode="External"/><Relationship Id="rId29" Type="http://schemas.openxmlformats.org/officeDocument/2006/relationships/hyperlink" Target="http://mnregaweb4.nic.in/netnrega/state_html/uid_demograph_ABP.aspx?lflag=eng&amp;page=d&amp;short_name=&amp;state_name=KARNATAKA&amp;state_code=15&amp;district_name=VIJAYPURA&amp;district_code=1507&amp;fin_year=2020-2021&amp;source=national&amp;rdb=0&amp;rd_act=1&amp;Digest=ms30h4qQ8+8rl6fNoRInig" TargetMode="External"/><Relationship Id="rId1" Type="http://schemas.openxmlformats.org/officeDocument/2006/relationships/hyperlink" Target="http://mnregaweb4.nic.in/netnrega/state_html/uid_demograph_ABP.aspx?lflag=eng&amp;page=d&amp;short_name=&amp;state_name=KARNATAKA&amp;state_code=15&amp;district_name=BAGALKOTE&amp;district_code=1501&amp;fin_year=2020-2021&amp;source=national&amp;rdb=0&amp;rd_act=1&amp;Digest=EaTpAFOJt0KjWE1F+2HxfA" TargetMode="External"/><Relationship Id="rId6" Type="http://schemas.openxmlformats.org/officeDocument/2006/relationships/hyperlink" Target="http://mnregaweb4.nic.in/netnrega/state_html/uid_demograph_ABP.aspx?lflag=eng&amp;page=d&amp;short_name=&amp;state_name=KARNATAKA&amp;state_code=15&amp;district_name=BIDAR&amp;district_code=1506&amp;fin_year=2020-2021&amp;source=national&amp;rdb=0&amp;rd_act=1&amp;Digest=LH5RHw8QT3JhWmlcmkowhg" TargetMode="External"/><Relationship Id="rId11" Type="http://schemas.openxmlformats.org/officeDocument/2006/relationships/hyperlink" Target="http://mnregaweb4.nic.in/netnrega/state_html/uid_demograph_ABP.aspx?lflag=eng&amp;page=d&amp;short_name=&amp;state_name=KARNATAKA&amp;state_code=15&amp;district_name=DAKSHINA+KANNADA&amp;district_code=1511&amp;fin_year=2020-2021&amp;source=national&amp;rdb=0&amp;rd_act=1&amp;Digest=UeAsgLIcT6oCZJXUL/I3FA" TargetMode="External"/><Relationship Id="rId24" Type="http://schemas.openxmlformats.org/officeDocument/2006/relationships/hyperlink" Target="http://mnregaweb4.nic.in/netnrega/state_html/uid_demograph_ABP.aspx?lflag=eng&amp;page=d&amp;short_name=&amp;state_name=KARNATAKA&amp;state_code=15&amp;district_name=RAMANAGARA&amp;district_code=1529&amp;fin_year=2020-2021&amp;source=national&amp;rdb=0&amp;rd_act=1&amp;Digest=Qu9W61jyzbyQkA5O1A5vog" TargetMode="External"/><Relationship Id="rId5" Type="http://schemas.openxmlformats.org/officeDocument/2006/relationships/hyperlink" Target="http://mnregaweb4.nic.in/netnrega/state_html/uid_demograph_ABP.aspx?lflag=eng&amp;page=d&amp;short_name=&amp;state_name=KARNATAKA&amp;state_code=15&amp;district_name=BENGALURU+RURAL&amp;district_code=1503&amp;fin_year=2020-2021&amp;source=national&amp;rdb=0&amp;rd_act=1&amp;Digest=rl8F/+4hTV0TOjRdwf6Ghg" TargetMode="External"/><Relationship Id="rId15" Type="http://schemas.openxmlformats.org/officeDocument/2006/relationships/hyperlink" Target="http://mnregaweb4.nic.in/netnrega/state_html/uid_demograph_ABP.aspx?lflag=eng&amp;page=d&amp;short_name=&amp;state_name=KARNATAKA&amp;state_code=15&amp;district_name=HASSAN&amp;district_code=1516&amp;fin_year=2020-2021&amp;source=national&amp;rdb=0&amp;rd_act=1&amp;Digest=Pzh3VHnUToFVDnwzJzpepQ" TargetMode="External"/><Relationship Id="rId23" Type="http://schemas.openxmlformats.org/officeDocument/2006/relationships/hyperlink" Target="http://mnregaweb4.nic.in/netnrega/state_html/uid_demograph_ABP.aspx?lflag=eng&amp;page=d&amp;short_name=&amp;state_name=KARNATAKA&amp;state_code=15&amp;district_name=RAICHUR&amp;district_code=1523&amp;fin_year=2020-2021&amp;source=national&amp;rdb=0&amp;rd_act=1&amp;Digest=6oMngN6ed7KOm1Mj7mTYHw" TargetMode="External"/><Relationship Id="rId28" Type="http://schemas.openxmlformats.org/officeDocument/2006/relationships/hyperlink" Target="http://mnregaweb4.nic.in/netnrega/state_html/uid_demograph_ABP.aspx?lflag=eng&amp;page=d&amp;short_name=&amp;state_name=KARNATAKA&amp;state_code=15&amp;district_name=UTTARA+KANNADA&amp;district_code=1527&amp;fin_year=2020-2021&amp;source=national&amp;rdb=0&amp;rd_act=1&amp;Digest=FuTkq16OkZl0SKX0dxddng" TargetMode="External"/><Relationship Id="rId10" Type="http://schemas.openxmlformats.org/officeDocument/2006/relationships/hyperlink" Target="http://mnregaweb4.nic.in/netnrega/state_html/uid_demograph_ABP.aspx?lflag=eng&amp;page=d&amp;short_name=&amp;state_name=KARNATAKA&amp;state_code=15&amp;district_name=CHITRADURGA&amp;district_code=1510&amp;fin_year=2020-2021&amp;source=national&amp;rdb=0&amp;rd_act=1&amp;Digest=KBd4d6W1QyBReygn+gg+CA" TargetMode="External"/><Relationship Id="rId19" Type="http://schemas.openxmlformats.org/officeDocument/2006/relationships/hyperlink" Target="http://mnregaweb4.nic.in/netnrega/state_html/uid_demograph_ABP.aspx?lflag=eng&amp;page=d&amp;short_name=&amp;state_name=KARNATAKA&amp;state_code=15&amp;district_name=KOLAR&amp;district_code=1519&amp;fin_year=2020-2021&amp;source=national&amp;rdb=0&amp;rd_act=1&amp;Digest=noVhEkGaiXFzhDXSLk4LVw" TargetMode="External"/><Relationship Id="rId4" Type="http://schemas.openxmlformats.org/officeDocument/2006/relationships/hyperlink" Target="http://mnregaweb4.nic.in/netnrega/state_html/uid_demograph_ABP.aspx?lflag=eng&amp;page=d&amp;short_name=&amp;state_name=KARNATAKA&amp;state_code=15&amp;district_name=BENGALURU&amp;district_code=1502&amp;fin_year=2020-2021&amp;source=national&amp;rdb=0&amp;rd_act=1&amp;Digest=OHtAwbl9xPB9rJBaRwf8HA" TargetMode="External"/><Relationship Id="rId9" Type="http://schemas.openxmlformats.org/officeDocument/2006/relationships/hyperlink" Target="http://mnregaweb4.nic.in/netnrega/state_html/uid_demograph_ABP.aspx?lflag=eng&amp;page=d&amp;short_name=&amp;state_name=KARNATAKA&amp;state_code=15&amp;district_name=CHIKKAMAGALURU&amp;district_code=1509&amp;fin_year=2020-2021&amp;source=national&amp;rdb=0&amp;rd_act=1&amp;Digest=4zVFkEh7BUxfUbTcOQp3oQ" TargetMode="External"/><Relationship Id="rId14" Type="http://schemas.openxmlformats.org/officeDocument/2006/relationships/hyperlink" Target="http://mnregaweb4.nic.in/netnrega/state_html/uid_demograph_ABP.aspx?lflag=eng&amp;page=d&amp;short_name=&amp;state_name=KARNATAKA&amp;state_code=15&amp;district_name=GADAG&amp;district_code=1514&amp;fin_year=2020-2021&amp;source=national&amp;rdb=0&amp;rd_act=1&amp;Digest=5qF5yNYbjji0EQ/4KGzupA" TargetMode="External"/><Relationship Id="rId22" Type="http://schemas.openxmlformats.org/officeDocument/2006/relationships/hyperlink" Target="http://mnregaweb4.nic.in/netnrega/state_html/uid_demograph_ABP.aspx?lflag=eng&amp;page=d&amp;short_name=&amp;state_name=KARNATAKA&amp;state_code=15&amp;district_name=MYSURU&amp;district_code=1522&amp;fin_year=2020-2021&amp;source=national&amp;rdb=0&amp;rd_act=1&amp;Digest=L4yT21Ns8KW+K2IO9WTkGA" TargetMode="External"/><Relationship Id="rId27" Type="http://schemas.openxmlformats.org/officeDocument/2006/relationships/hyperlink" Target="http://mnregaweb4.nic.in/netnrega/state_html/uid_demograph_ABP.aspx?lflag=eng&amp;page=d&amp;short_name=&amp;state_name=KARNATAKA&amp;state_code=15&amp;district_name=UDUPI&amp;district_code=1526&amp;fin_year=2020-2021&amp;source=national&amp;rdb=0&amp;rd_act=1&amp;Digest=4YlMXHmFvpR5UQPSqWdJDQ" TargetMode="External"/><Relationship Id="rId30" Type="http://schemas.openxmlformats.org/officeDocument/2006/relationships/hyperlink" Target="http://mnregaweb4.nic.in/netnrega/state_html/uid_demograph_ABP.aspx?lflag=eng&amp;page=d&amp;short_name=&amp;state_name=KARNATAKA&amp;state_code=15&amp;district_name=Yadgir&amp;district_code=1530&amp;fin_year=2020-2021&amp;source=national&amp;rdb=0&amp;rd_act=1&amp;Digest=4Q5/N5gPsaBQCe6RVUkYQg" TargetMode="External"/></Relationships>
</file>

<file path=xl/worksheets/_rels/sheet2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4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2"/>
  <sheetViews>
    <sheetView tabSelected="1" workbookViewId="0">
      <selection activeCell="O17" sqref="O17"/>
    </sheetView>
  </sheetViews>
  <sheetFormatPr defaultRowHeight="14.25" x14ac:dyDescent="0.2"/>
  <cols>
    <col min="1" max="1" width="4.42578125" style="1" bestFit="1" customWidth="1"/>
    <col min="2" max="2" width="29.28515625" style="1" customWidth="1"/>
    <col min="3" max="3" width="11.140625" style="47" customWidth="1"/>
    <col min="4" max="4" width="11.140625" style="48" customWidth="1"/>
    <col min="5" max="5" width="11.140625" style="49" customWidth="1"/>
    <col min="6" max="6" width="11.140625" style="1" customWidth="1"/>
    <col min="7" max="7" width="11.140625" style="49" customWidth="1"/>
    <col min="8" max="8" width="11.140625" style="1" customWidth="1"/>
    <col min="9" max="9" width="11.140625" style="49" customWidth="1"/>
    <col min="10" max="11" width="11.140625" style="1" customWidth="1"/>
    <col min="12" max="12" width="11.42578125" style="1" customWidth="1"/>
    <col min="13" max="16384" width="9.140625" style="1"/>
  </cols>
  <sheetData>
    <row r="1" spans="1:11" ht="15.75" x14ac:dyDescent="0.25">
      <c r="A1" s="813" t="s">
        <v>143</v>
      </c>
      <c r="B1" s="813"/>
      <c r="C1" s="813"/>
      <c r="D1" s="813"/>
      <c r="E1" s="813"/>
      <c r="F1" s="813"/>
      <c r="G1" s="813"/>
      <c r="H1" s="813"/>
      <c r="I1" s="813"/>
      <c r="J1" s="813"/>
      <c r="K1" s="813"/>
    </row>
    <row r="2" spans="1:11" ht="15" x14ac:dyDescent="0.2">
      <c r="A2" s="814" t="s">
        <v>0</v>
      </c>
      <c r="B2" s="814"/>
      <c r="C2" s="814"/>
      <c r="D2" s="814"/>
      <c r="E2" s="814"/>
      <c r="F2" s="814"/>
      <c r="G2" s="814"/>
      <c r="H2" s="814"/>
      <c r="I2" s="814"/>
      <c r="J2" s="814"/>
      <c r="K2" s="814"/>
    </row>
    <row r="3" spans="1:11" x14ac:dyDescent="0.2">
      <c r="A3" s="814" t="s">
        <v>1</v>
      </c>
      <c r="B3" s="815" t="s">
        <v>2</v>
      </c>
      <c r="C3" s="814" t="s">
        <v>3</v>
      </c>
      <c r="D3" s="814"/>
      <c r="E3" s="816" t="s">
        <v>4</v>
      </c>
      <c r="F3" s="819" t="s">
        <v>5</v>
      </c>
      <c r="G3" s="820"/>
      <c r="H3" s="814" t="s">
        <v>6</v>
      </c>
      <c r="I3" s="814"/>
      <c r="J3" s="814" t="s">
        <v>7</v>
      </c>
      <c r="K3" s="814"/>
    </row>
    <row r="4" spans="1:11" x14ac:dyDescent="0.2">
      <c r="A4" s="814"/>
      <c r="B4" s="815"/>
      <c r="C4" s="814"/>
      <c r="D4" s="814"/>
      <c r="E4" s="817"/>
      <c r="F4" s="821"/>
      <c r="G4" s="822"/>
      <c r="H4" s="814"/>
      <c r="I4" s="814"/>
      <c r="J4" s="814"/>
      <c r="K4" s="814"/>
    </row>
    <row r="5" spans="1:11" x14ac:dyDescent="0.2">
      <c r="A5" s="814"/>
      <c r="B5" s="815"/>
      <c r="C5" s="814"/>
      <c r="D5" s="814"/>
      <c r="E5" s="818"/>
      <c r="F5" s="823"/>
      <c r="G5" s="824"/>
      <c r="H5" s="814"/>
      <c r="I5" s="814"/>
      <c r="J5" s="814"/>
      <c r="K5" s="814"/>
    </row>
    <row r="6" spans="1:11" ht="15" x14ac:dyDescent="0.2">
      <c r="A6" s="814"/>
      <c r="B6" s="815"/>
      <c r="C6" s="2" t="s">
        <v>8</v>
      </c>
      <c r="D6" s="3" t="s">
        <v>9</v>
      </c>
      <c r="E6" s="3" t="s">
        <v>10</v>
      </c>
      <c r="F6" s="4" t="s">
        <v>11</v>
      </c>
      <c r="G6" s="3" t="s">
        <v>9</v>
      </c>
      <c r="H6" s="2" t="s">
        <v>8</v>
      </c>
      <c r="I6" s="3" t="s">
        <v>9</v>
      </c>
      <c r="J6" s="2" t="s">
        <v>8</v>
      </c>
      <c r="K6" s="2" t="s">
        <v>9</v>
      </c>
    </row>
    <row r="7" spans="1:11" s="14" customFormat="1" ht="15" x14ac:dyDescent="0.25">
      <c r="A7" s="5" t="s">
        <v>12</v>
      </c>
      <c r="B7" s="6" t="s">
        <v>13</v>
      </c>
      <c r="C7" s="7"/>
      <c r="D7" s="8"/>
      <c r="E7" s="9"/>
      <c r="F7" s="10"/>
      <c r="G7" s="9"/>
      <c r="H7" s="11"/>
      <c r="I7" s="12"/>
      <c r="J7" s="11"/>
      <c r="K7" s="13"/>
    </row>
    <row r="8" spans="1:11" x14ac:dyDescent="0.2">
      <c r="A8" s="15">
        <v>1</v>
      </c>
      <c r="B8" s="16" t="s">
        <v>14</v>
      </c>
      <c r="C8" s="17">
        <v>833475</v>
      </c>
      <c r="D8" s="18">
        <v>10126.540000000001</v>
      </c>
      <c r="E8" s="19">
        <v>12112.56</v>
      </c>
      <c r="F8" s="20">
        <v>59773</v>
      </c>
      <c r="G8" s="19">
        <v>665.74</v>
      </c>
      <c r="H8" s="20">
        <v>712872</v>
      </c>
      <c r="I8" s="19">
        <v>9282.85</v>
      </c>
      <c r="J8" s="20">
        <f>H8-C8</f>
        <v>-120603</v>
      </c>
      <c r="K8" s="19">
        <f>I8-D8</f>
        <v>-843.69000000000051</v>
      </c>
    </row>
    <row r="9" spans="1:11" x14ac:dyDescent="0.2">
      <c r="A9" s="15">
        <v>2</v>
      </c>
      <c r="B9" s="16" t="s">
        <v>15</v>
      </c>
      <c r="C9" s="17">
        <v>250643</v>
      </c>
      <c r="D9" s="18">
        <v>4553.75</v>
      </c>
      <c r="E9" s="19">
        <v>11974.28</v>
      </c>
      <c r="F9" s="20">
        <v>15987</v>
      </c>
      <c r="G9" s="19">
        <v>524.32000000000005</v>
      </c>
      <c r="H9" s="20">
        <v>246266</v>
      </c>
      <c r="I9" s="19">
        <v>4489.28</v>
      </c>
      <c r="J9" s="20">
        <f t="shared" ref="J9:K11" si="0">H9-C9</f>
        <v>-4377</v>
      </c>
      <c r="K9" s="19">
        <f t="shared" si="0"/>
        <v>-64.470000000000255</v>
      </c>
    </row>
    <row r="10" spans="1:11" x14ac:dyDescent="0.2">
      <c r="A10" s="15">
        <v>3</v>
      </c>
      <c r="B10" s="16" t="s">
        <v>16</v>
      </c>
      <c r="C10" s="17">
        <v>143953</v>
      </c>
      <c r="D10" s="18">
        <v>2855.97</v>
      </c>
      <c r="E10" s="19">
        <v>3762.66</v>
      </c>
      <c r="F10" s="20">
        <v>0</v>
      </c>
      <c r="G10" s="19">
        <v>0</v>
      </c>
      <c r="H10" s="20">
        <v>143953</v>
      </c>
      <c r="I10" s="19">
        <v>2855.97</v>
      </c>
      <c r="J10" s="20">
        <f t="shared" si="0"/>
        <v>0</v>
      </c>
      <c r="K10" s="19">
        <f t="shared" si="0"/>
        <v>0</v>
      </c>
    </row>
    <row r="11" spans="1:11" x14ac:dyDescent="0.2">
      <c r="A11" s="15">
        <v>4</v>
      </c>
      <c r="B11" s="16" t="s">
        <v>17</v>
      </c>
      <c r="C11" s="17">
        <v>93409</v>
      </c>
      <c r="D11" s="18">
        <v>1940.99</v>
      </c>
      <c r="E11" s="19">
        <v>3208.69</v>
      </c>
      <c r="F11" s="20">
        <v>17581</v>
      </c>
      <c r="G11" s="19">
        <v>448.17</v>
      </c>
      <c r="H11" s="20">
        <v>93048</v>
      </c>
      <c r="I11" s="19">
        <v>1930.58</v>
      </c>
      <c r="J11" s="20">
        <f t="shared" si="0"/>
        <v>-361</v>
      </c>
      <c r="K11" s="19">
        <f t="shared" si="0"/>
        <v>-10.410000000000082</v>
      </c>
    </row>
    <row r="12" spans="1:11" ht="15" x14ac:dyDescent="0.25">
      <c r="A12" s="15"/>
      <c r="B12" s="6" t="s">
        <v>18</v>
      </c>
      <c r="C12" s="21">
        <f t="shared" ref="C12:K12" si="1">SUM(C8:C11)</f>
        <v>1321480</v>
      </c>
      <c r="D12" s="22">
        <f t="shared" si="1"/>
        <v>19477.250000000004</v>
      </c>
      <c r="E12" s="22">
        <f t="shared" si="1"/>
        <v>31058.19</v>
      </c>
      <c r="F12" s="21">
        <f t="shared" si="1"/>
        <v>93341</v>
      </c>
      <c r="G12" s="22">
        <f t="shared" si="1"/>
        <v>1638.23</v>
      </c>
      <c r="H12" s="21">
        <f t="shared" si="1"/>
        <v>1196139</v>
      </c>
      <c r="I12" s="22">
        <f t="shared" si="1"/>
        <v>18558.68</v>
      </c>
      <c r="J12" s="21">
        <f t="shared" si="1"/>
        <v>-125341</v>
      </c>
      <c r="K12" s="22">
        <f t="shared" si="1"/>
        <v>-918.57000000000085</v>
      </c>
    </row>
    <row r="13" spans="1:11" ht="15.75" x14ac:dyDescent="0.25">
      <c r="A13" s="23" t="s">
        <v>19</v>
      </c>
      <c r="B13" s="24" t="s">
        <v>20</v>
      </c>
      <c r="C13" s="25"/>
      <c r="D13" s="26"/>
      <c r="E13" s="19"/>
      <c r="F13" s="20"/>
      <c r="G13" s="19"/>
      <c r="H13" s="27"/>
      <c r="I13" s="28"/>
      <c r="J13" s="27"/>
      <c r="K13" s="28"/>
    </row>
    <row r="14" spans="1:11" ht="15.75" x14ac:dyDescent="0.25">
      <c r="A14" s="29">
        <v>1</v>
      </c>
      <c r="B14" s="30" t="s">
        <v>21</v>
      </c>
      <c r="C14" s="31">
        <v>34821</v>
      </c>
      <c r="D14" s="32">
        <v>682.95</v>
      </c>
      <c r="E14" s="19">
        <v>983.61</v>
      </c>
      <c r="F14" s="20">
        <v>788</v>
      </c>
      <c r="G14" s="19">
        <v>5.7</v>
      </c>
      <c r="H14" s="20">
        <v>26695</v>
      </c>
      <c r="I14" s="19">
        <v>453.53</v>
      </c>
      <c r="J14" s="20">
        <f t="shared" ref="J14:K21" si="2">H14-C14</f>
        <v>-8126</v>
      </c>
      <c r="K14" s="19">
        <f t="shared" si="2"/>
        <v>-229.42000000000007</v>
      </c>
    </row>
    <row r="15" spans="1:11" ht="15.75" x14ac:dyDescent="0.25">
      <c r="A15" s="29">
        <v>2</v>
      </c>
      <c r="B15" s="30" t="s">
        <v>22</v>
      </c>
      <c r="C15" s="31">
        <v>8834</v>
      </c>
      <c r="D15" s="32">
        <v>136.81</v>
      </c>
      <c r="E15" s="19">
        <v>186.18</v>
      </c>
      <c r="F15" s="20">
        <v>565</v>
      </c>
      <c r="G15" s="19">
        <v>8.01</v>
      </c>
      <c r="H15" s="20">
        <v>8766</v>
      </c>
      <c r="I15" s="19">
        <v>132.86000000000001</v>
      </c>
      <c r="J15" s="20">
        <f t="shared" si="2"/>
        <v>-68</v>
      </c>
      <c r="K15" s="19">
        <f t="shared" si="2"/>
        <v>-3.9499999999999886</v>
      </c>
    </row>
    <row r="16" spans="1:11" ht="15.75" x14ac:dyDescent="0.25">
      <c r="A16" s="29">
        <v>3</v>
      </c>
      <c r="B16" s="30" t="s">
        <v>23</v>
      </c>
      <c r="C16" s="31">
        <v>3583</v>
      </c>
      <c r="D16" s="32">
        <v>38.03</v>
      </c>
      <c r="E16" s="19">
        <v>360.42</v>
      </c>
      <c r="F16" s="20">
        <v>819</v>
      </c>
      <c r="G16" s="19">
        <v>13.45</v>
      </c>
      <c r="H16" s="20">
        <v>3756</v>
      </c>
      <c r="I16" s="19">
        <v>67.88</v>
      </c>
      <c r="J16" s="20">
        <f t="shared" si="2"/>
        <v>173</v>
      </c>
      <c r="K16" s="19">
        <f t="shared" si="2"/>
        <v>29.849999999999994</v>
      </c>
    </row>
    <row r="17" spans="1:11" ht="15.75" x14ac:dyDescent="0.25">
      <c r="A17" s="29">
        <v>4</v>
      </c>
      <c r="B17" s="30" t="s">
        <v>24</v>
      </c>
      <c r="C17" s="31">
        <v>18218</v>
      </c>
      <c r="D17" s="32">
        <v>191.97</v>
      </c>
      <c r="E17" s="19">
        <v>559.16</v>
      </c>
      <c r="F17" s="20">
        <v>5560</v>
      </c>
      <c r="G17" s="19">
        <v>72.72</v>
      </c>
      <c r="H17" s="20">
        <v>18582</v>
      </c>
      <c r="I17" s="19">
        <v>295.11</v>
      </c>
      <c r="J17" s="20">
        <f t="shared" si="2"/>
        <v>364</v>
      </c>
      <c r="K17" s="19">
        <f t="shared" si="2"/>
        <v>103.14000000000001</v>
      </c>
    </row>
    <row r="18" spans="1:11" ht="15.75" x14ac:dyDescent="0.25">
      <c r="A18" s="29">
        <v>5</v>
      </c>
      <c r="B18" s="30" t="s">
        <v>25</v>
      </c>
      <c r="C18" s="31">
        <v>53366</v>
      </c>
      <c r="D18" s="32">
        <v>623.91999999999996</v>
      </c>
      <c r="E18" s="19">
        <v>639.88</v>
      </c>
      <c r="F18" s="20">
        <v>5161</v>
      </c>
      <c r="G18" s="19">
        <v>87.38</v>
      </c>
      <c r="H18" s="20">
        <v>48189</v>
      </c>
      <c r="I18" s="19">
        <v>528.04999999999995</v>
      </c>
      <c r="J18" s="20">
        <f t="shared" si="2"/>
        <v>-5177</v>
      </c>
      <c r="K18" s="19">
        <f t="shared" si="2"/>
        <v>-95.87</v>
      </c>
    </row>
    <row r="19" spans="1:11" ht="15.75" x14ac:dyDescent="0.25">
      <c r="A19" s="29">
        <v>6</v>
      </c>
      <c r="B19" s="30" t="s">
        <v>26</v>
      </c>
      <c r="C19" s="31">
        <v>17885</v>
      </c>
      <c r="D19" s="32">
        <v>326.43</v>
      </c>
      <c r="E19" s="19">
        <v>369.07</v>
      </c>
      <c r="F19" s="20">
        <v>131</v>
      </c>
      <c r="G19" s="19">
        <v>2.65</v>
      </c>
      <c r="H19" s="20">
        <v>16619</v>
      </c>
      <c r="I19" s="19">
        <v>172.96</v>
      </c>
      <c r="J19" s="20">
        <f t="shared" si="2"/>
        <v>-1266</v>
      </c>
      <c r="K19" s="19">
        <f t="shared" si="2"/>
        <v>-153.47</v>
      </c>
    </row>
    <row r="20" spans="1:11" ht="15.75" x14ac:dyDescent="0.25">
      <c r="A20" s="29">
        <v>7</v>
      </c>
      <c r="B20" s="30" t="s">
        <v>27</v>
      </c>
      <c r="C20" s="31">
        <v>44</v>
      </c>
      <c r="D20" s="32">
        <v>2.02</v>
      </c>
      <c r="E20" s="19">
        <v>16.39</v>
      </c>
      <c r="F20" s="20">
        <v>0</v>
      </c>
      <c r="G20" s="19">
        <v>0</v>
      </c>
      <c r="H20" s="20">
        <v>49</v>
      </c>
      <c r="I20" s="19">
        <v>2.0699999999999998</v>
      </c>
      <c r="J20" s="20">
        <f t="shared" si="2"/>
        <v>5</v>
      </c>
      <c r="K20" s="19">
        <f t="shared" si="2"/>
        <v>4.9999999999999822E-2</v>
      </c>
    </row>
    <row r="21" spans="1:11" ht="15.75" x14ac:dyDescent="0.25">
      <c r="A21" s="29">
        <v>8</v>
      </c>
      <c r="B21" s="30" t="s">
        <v>28</v>
      </c>
      <c r="C21" s="31">
        <v>3258</v>
      </c>
      <c r="D21" s="32">
        <v>28.08</v>
      </c>
      <c r="E21" s="19">
        <v>86.3</v>
      </c>
      <c r="F21" s="20">
        <v>98</v>
      </c>
      <c r="G21" s="19">
        <v>2.21</v>
      </c>
      <c r="H21" s="20">
        <v>3258</v>
      </c>
      <c r="I21" s="19">
        <v>41.77</v>
      </c>
      <c r="J21" s="20">
        <f t="shared" si="2"/>
        <v>0</v>
      </c>
      <c r="K21" s="19">
        <f t="shared" si="2"/>
        <v>13.690000000000005</v>
      </c>
    </row>
    <row r="22" spans="1:11" ht="15.75" x14ac:dyDescent="0.25">
      <c r="A22" s="29"/>
      <c r="B22" s="24" t="s">
        <v>29</v>
      </c>
      <c r="C22" s="21">
        <f t="shared" ref="C22:K22" si="3">SUM(C14:C21)</f>
        <v>140009</v>
      </c>
      <c r="D22" s="22">
        <f t="shared" si="3"/>
        <v>2030.2099999999998</v>
      </c>
      <c r="E22" s="22">
        <f t="shared" si="3"/>
        <v>3201.01</v>
      </c>
      <c r="F22" s="21">
        <f t="shared" si="3"/>
        <v>13122</v>
      </c>
      <c r="G22" s="22">
        <f t="shared" si="3"/>
        <v>192.12</v>
      </c>
      <c r="H22" s="21">
        <f t="shared" si="3"/>
        <v>125914</v>
      </c>
      <c r="I22" s="22">
        <f t="shared" si="3"/>
        <v>1694.2299999999998</v>
      </c>
      <c r="J22" s="21">
        <f t="shared" si="3"/>
        <v>-14095</v>
      </c>
      <c r="K22" s="22">
        <f t="shared" si="3"/>
        <v>-335.98</v>
      </c>
    </row>
    <row r="23" spans="1:11" ht="15.75" x14ac:dyDescent="0.25">
      <c r="A23" s="23" t="s">
        <v>30</v>
      </c>
      <c r="B23" s="24" t="s">
        <v>31</v>
      </c>
      <c r="C23" s="25"/>
      <c r="D23" s="26"/>
      <c r="E23" s="19"/>
      <c r="F23" s="20"/>
      <c r="G23" s="19"/>
      <c r="H23" s="20"/>
      <c r="I23" s="19"/>
      <c r="J23" s="20"/>
      <c r="K23" s="19"/>
    </row>
    <row r="24" spans="1:11" ht="15.75" x14ac:dyDescent="0.25">
      <c r="A24" s="33">
        <v>1</v>
      </c>
      <c r="B24" s="34" t="s">
        <v>32</v>
      </c>
      <c r="C24" s="35">
        <v>7159</v>
      </c>
      <c r="D24" s="36">
        <v>253.71</v>
      </c>
      <c r="E24" s="19">
        <v>474.08</v>
      </c>
      <c r="F24" s="20">
        <v>545</v>
      </c>
      <c r="G24" s="19">
        <v>11.86</v>
      </c>
      <c r="H24" s="20">
        <v>7070</v>
      </c>
      <c r="I24" s="19">
        <v>251.17</v>
      </c>
      <c r="J24" s="20">
        <f t="shared" ref="J24:K39" si="4">H24-C24</f>
        <v>-89</v>
      </c>
      <c r="K24" s="19">
        <f t="shared" si="4"/>
        <v>-2.5400000000000205</v>
      </c>
    </row>
    <row r="25" spans="1:11" ht="15.75" x14ac:dyDescent="0.25">
      <c r="A25" s="33">
        <v>2</v>
      </c>
      <c r="B25" s="34" t="s">
        <v>33</v>
      </c>
      <c r="C25" s="35">
        <v>20016</v>
      </c>
      <c r="D25" s="36">
        <v>554.91999999999996</v>
      </c>
      <c r="E25" s="19">
        <v>1679.13</v>
      </c>
      <c r="F25" s="20">
        <v>493</v>
      </c>
      <c r="G25" s="19">
        <v>21.65</v>
      </c>
      <c r="H25" s="20">
        <v>19595</v>
      </c>
      <c r="I25" s="19">
        <v>553.08000000000004</v>
      </c>
      <c r="J25" s="20">
        <f t="shared" si="4"/>
        <v>-421</v>
      </c>
      <c r="K25" s="19">
        <f t="shared" si="4"/>
        <v>-1.8399999999999181</v>
      </c>
    </row>
    <row r="26" spans="1:11" ht="15.75" x14ac:dyDescent="0.25">
      <c r="A26" s="33">
        <v>3</v>
      </c>
      <c r="B26" s="34" t="s">
        <v>34</v>
      </c>
      <c r="C26" s="35">
        <v>2089</v>
      </c>
      <c r="D26" s="36">
        <v>22.46</v>
      </c>
      <c r="E26" s="19">
        <v>317.55</v>
      </c>
      <c r="F26" s="20">
        <v>0</v>
      </c>
      <c r="G26" s="19">
        <v>0</v>
      </c>
      <c r="H26" s="20">
        <v>2085</v>
      </c>
      <c r="I26" s="19">
        <v>23.98</v>
      </c>
      <c r="J26" s="20">
        <f>H26-C26</f>
        <v>-4</v>
      </c>
      <c r="K26" s="19">
        <f>I26-D26</f>
        <v>1.5199999999999996</v>
      </c>
    </row>
    <row r="27" spans="1:11" ht="15.75" x14ac:dyDescent="0.25">
      <c r="A27" s="33">
        <v>4</v>
      </c>
      <c r="B27" s="34" t="s">
        <v>35</v>
      </c>
      <c r="C27" s="35">
        <v>0</v>
      </c>
      <c r="D27" s="36">
        <v>0</v>
      </c>
      <c r="E27" s="19">
        <v>87.36</v>
      </c>
      <c r="F27" s="20">
        <v>0</v>
      </c>
      <c r="G27" s="19">
        <v>0</v>
      </c>
      <c r="H27" s="20">
        <v>0</v>
      </c>
      <c r="I27" s="19">
        <v>0</v>
      </c>
      <c r="J27" s="20">
        <f t="shared" si="4"/>
        <v>0</v>
      </c>
      <c r="K27" s="19">
        <f t="shared" si="4"/>
        <v>0</v>
      </c>
    </row>
    <row r="28" spans="1:11" ht="15.75" x14ac:dyDescent="0.25">
      <c r="A28" s="33">
        <v>5</v>
      </c>
      <c r="B28" s="34" t="s">
        <v>36</v>
      </c>
      <c r="C28" s="35">
        <v>1623</v>
      </c>
      <c r="D28" s="36">
        <v>15.83</v>
      </c>
      <c r="E28" s="19">
        <v>68.87</v>
      </c>
      <c r="F28" s="20">
        <v>147</v>
      </c>
      <c r="G28" s="19">
        <v>2.02</v>
      </c>
      <c r="H28" s="20">
        <v>1520</v>
      </c>
      <c r="I28" s="19">
        <v>15.21</v>
      </c>
      <c r="J28" s="20">
        <f t="shared" si="4"/>
        <v>-103</v>
      </c>
      <c r="K28" s="19">
        <f t="shared" si="4"/>
        <v>-0.61999999999999922</v>
      </c>
    </row>
    <row r="29" spans="1:11" ht="15.75" x14ac:dyDescent="0.25">
      <c r="A29" s="33">
        <v>6</v>
      </c>
      <c r="B29" s="34" t="s">
        <v>37</v>
      </c>
      <c r="C29" s="35">
        <v>0</v>
      </c>
      <c r="D29" s="36">
        <v>0</v>
      </c>
      <c r="E29" s="19">
        <v>31.64</v>
      </c>
      <c r="F29" s="20">
        <v>0</v>
      </c>
      <c r="G29" s="19">
        <v>0</v>
      </c>
      <c r="H29" s="20">
        <v>0</v>
      </c>
      <c r="I29" s="19">
        <v>0</v>
      </c>
      <c r="J29" s="20">
        <f t="shared" si="4"/>
        <v>0</v>
      </c>
      <c r="K29" s="19">
        <f t="shared" si="4"/>
        <v>0</v>
      </c>
    </row>
    <row r="30" spans="1:11" ht="15.75" x14ac:dyDescent="0.25">
      <c r="A30" s="33">
        <v>7</v>
      </c>
      <c r="B30" s="34" t="s">
        <v>38</v>
      </c>
      <c r="C30" s="35">
        <v>65707</v>
      </c>
      <c r="D30" s="36">
        <v>994.5</v>
      </c>
      <c r="E30" s="19">
        <v>534.54999999999995</v>
      </c>
      <c r="F30" s="20">
        <v>27548</v>
      </c>
      <c r="G30" s="19">
        <v>526.98</v>
      </c>
      <c r="H30" s="20">
        <v>65690</v>
      </c>
      <c r="I30" s="19">
        <v>1102.44</v>
      </c>
      <c r="J30" s="20">
        <f t="shared" si="4"/>
        <v>-17</v>
      </c>
      <c r="K30" s="19">
        <f t="shared" si="4"/>
        <v>107.94000000000005</v>
      </c>
    </row>
    <row r="31" spans="1:11" ht="15.75" x14ac:dyDescent="0.25">
      <c r="A31" s="33">
        <v>8</v>
      </c>
      <c r="B31" s="34" t="s">
        <v>39</v>
      </c>
      <c r="C31" s="35">
        <v>0</v>
      </c>
      <c r="D31" s="36">
        <v>0</v>
      </c>
      <c r="E31" s="19">
        <v>5</v>
      </c>
      <c r="F31" s="20">
        <v>0</v>
      </c>
      <c r="G31" s="19">
        <v>0</v>
      </c>
      <c r="H31" s="20">
        <v>0</v>
      </c>
      <c r="I31" s="19">
        <v>0</v>
      </c>
      <c r="J31" s="20">
        <f t="shared" si="4"/>
        <v>0</v>
      </c>
      <c r="K31" s="19">
        <f t="shared" si="4"/>
        <v>0</v>
      </c>
    </row>
    <row r="32" spans="1:11" ht="15.75" x14ac:dyDescent="0.25">
      <c r="A32" s="33">
        <v>9</v>
      </c>
      <c r="B32" s="34" t="s">
        <v>40</v>
      </c>
      <c r="C32" s="35">
        <v>13772</v>
      </c>
      <c r="D32" s="36">
        <v>194.14</v>
      </c>
      <c r="E32" s="19">
        <v>98.42</v>
      </c>
      <c r="F32" s="20">
        <v>10171</v>
      </c>
      <c r="G32" s="19">
        <v>142.38</v>
      </c>
      <c r="H32" s="20">
        <v>13772</v>
      </c>
      <c r="I32" s="19">
        <v>191.14</v>
      </c>
      <c r="J32" s="20">
        <f t="shared" si="4"/>
        <v>0</v>
      </c>
      <c r="K32" s="19">
        <f t="shared" si="4"/>
        <v>-3</v>
      </c>
    </row>
    <row r="33" spans="1:11" ht="15.75" x14ac:dyDescent="0.25">
      <c r="A33" s="33">
        <v>10</v>
      </c>
      <c r="B33" s="34" t="s">
        <v>41</v>
      </c>
      <c r="C33" s="35">
        <v>0</v>
      </c>
      <c r="D33" s="36">
        <v>0</v>
      </c>
      <c r="E33" s="19">
        <v>93.98</v>
      </c>
      <c r="F33" s="20">
        <v>0</v>
      </c>
      <c r="G33" s="19">
        <v>0</v>
      </c>
      <c r="H33" s="20">
        <v>0</v>
      </c>
      <c r="I33" s="19">
        <v>0</v>
      </c>
      <c r="J33" s="20">
        <f t="shared" si="4"/>
        <v>0</v>
      </c>
      <c r="K33" s="19">
        <f t="shared" si="4"/>
        <v>0</v>
      </c>
    </row>
    <row r="34" spans="1:11" ht="15.75" x14ac:dyDescent="0.25">
      <c r="A34" s="33">
        <v>11</v>
      </c>
      <c r="B34" s="34" t="s">
        <v>42</v>
      </c>
      <c r="C34" s="35">
        <v>3653</v>
      </c>
      <c r="D34" s="36">
        <v>178.19</v>
      </c>
      <c r="E34" s="19">
        <v>217.24</v>
      </c>
      <c r="F34" s="20">
        <v>425</v>
      </c>
      <c r="G34" s="19">
        <v>7.26</v>
      </c>
      <c r="H34" s="20">
        <v>3517</v>
      </c>
      <c r="I34" s="19">
        <v>176.62</v>
      </c>
      <c r="J34" s="20">
        <f t="shared" si="4"/>
        <v>-136</v>
      </c>
      <c r="K34" s="19">
        <f t="shared" si="4"/>
        <v>-1.5699999999999932</v>
      </c>
    </row>
    <row r="35" spans="1:11" ht="15.75" x14ac:dyDescent="0.25">
      <c r="A35" s="33">
        <v>12</v>
      </c>
      <c r="B35" s="34" t="s">
        <v>43</v>
      </c>
      <c r="C35" s="35">
        <v>77</v>
      </c>
      <c r="D35" s="36">
        <v>20.99</v>
      </c>
      <c r="E35" s="19">
        <v>71.349999999999994</v>
      </c>
      <c r="F35" s="20">
        <v>41</v>
      </c>
      <c r="G35" s="19">
        <v>0.91</v>
      </c>
      <c r="H35" s="20">
        <v>76</v>
      </c>
      <c r="I35" s="19">
        <v>21.29</v>
      </c>
      <c r="J35" s="20">
        <f t="shared" si="4"/>
        <v>-1</v>
      </c>
      <c r="K35" s="19">
        <f t="shared" si="4"/>
        <v>0.30000000000000071</v>
      </c>
    </row>
    <row r="36" spans="1:11" ht="15.75" x14ac:dyDescent="0.25">
      <c r="A36" s="33">
        <v>13</v>
      </c>
      <c r="B36" s="34" t="s">
        <v>44</v>
      </c>
      <c r="C36" s="35">
        <v>5054</v>
      </c>
      <c r="D36" s="36">
        <v>43.69</v>
      </c>
      <c r="E36" s="19">
        <v>14.7</v>
      </c>
      <c r="F36" s="20">
        <v>560</v>
      </c>
      <c r="G36" s="19">
        <v>5.64</v>
      </c>
      <c r="H36" s="20">
        <v>3831</v>
      </c>
      <c r="I36" s="19">
        <v>34.31</v>
      </c>
      <c r="J36" s="20">
        <f t="shared" si="4"/>
        <v>-1223</v>
      </c>
      <c r="K36" s="19">
        <f t="shared" si="4"/>
        <v>-9.3799999999999955</v>
      </c>
    </row>
    <row r="37" spans="1:11" ht="15.75" x14ac:dyDescent="0.25">
      <c r="A37" s="33">
        <v>14</v>
      </c>
      <c r="B37" s="34" t="s">
        <v>45</v>
      </c>
      <c r="C37" s="35">
        <v>0</v>
      </c>
      <c r="D37" s="36">
        <v>0</v>
      </c>
      <c r="E37" s="19">
        <v>52.05</v>
      </c>
      <c r="F37" s="20">
        <v>0</v>
      </c>
      <c r="G37" s="19">
        <v>0</v>
      </c>
      <c r="H37" s="20">
        <v>0</v>
      </c>
      <c r="I37" s="19">
        <v>0</v>
      </c>
      <c r="J37" s="20">
        <f t="shared" si="4"/>
        <v>0</v>
      </c>
      <c r="K37" s="19">
        <f t="shared" si="4"/>
        <v>0</v>
      </c>
    </row>
    <row r="38" spans="1:11" ht="15.75" x14ac:dyDescent="0.25">
      <c r="A38" s="33">
        <v>15</v>
      </c>
      <c r="B38" s="34" t="s">
        <v>46</v>
      </c>
      <c r="C38" s="35">
        <v>50157</v>
      </c>
      <c r="D38" s="36">
        <v>1466.6</v>
      </c>
      <c r="E38" s="19">
        <v>1132.73</v>
      </c>
      <c r="F38" s="20">
        <v>1970</v>
      </c>
      <c r="G38" s="19">
        <v>149.76</v>
      </c>
      <c r="H38" s="20">
        <v>45826</v>
      </c>
      <c r="I38" s="19">
        <v>1383.83</v>
      </c>
      <c r="J38" s="20">
        <f t="shared" si="4"/>
        <v>-4331</v>
      </c>
      <c r="K38" s="19">
        <f t="shared" si="4"/>
        <v>-82.769999999999982</v>
      </c>
    </row>
    <row r="39" spans="1:11" ht="15.75" x14ac:dyDescent="0.25">
      <c r="A39" s="33">
        <v>16</v>
      </c>
      <c r="B39" s="34" t="s">
        <v>47</v>
      </c>
      <c r="C39" s="35">
        <v>11730</v>
      </c>
      <c r="D39" s="36">
        <v>714.28</v>
      </c>
      <c r="E39" s="19">
        <v>730.5</v>
      </c>
      <c r="F39" s="20">
        <v>48</v>
      </c>
      <c r="G39" s="19">
        <v>1.18</v>
      </c>
      <c r="H39" s="20">
        <v>21922</v>
      </c>
      <c r="I39" s="19">
        <v>549.83000000000004</v>
      </c>
      <c r="J39" s="20">
        <f t="shared" si="4"/>
        <v>10192</v>
      </c>
      <c r="K39" s="19">
        <f t="shared" si="4"/>
        <v>-164.44999999999993</v>
      </c>
    </row>
    <row r="40" spans="1:11" ht="15.75" x14ac:dyDescent="0.25">
      <c r="A40" s="33">
        <v>17</v>
      </c>
      <c r="B40" s="34" t="s">
        <v>48</v>
      </c>
      <c r="C40" s="35">
        <v>122544</v>
      </c>
      <c r="D40" s="36">
        <v>3401.38</v>
      </c>
      <c r="E40" s="19">
        <v>1180.74</v>
      </c>
      <c r="F40" s="20">
        <v>7725</v>
      </c>
      <c r="G40" s="19">
        <v>334.86</v>
      </c>
      <c r="H40" s="20">
        <v>38236</v>
      </c>
      <c r="I40" s="19">
        <v>1778.22</v>
      </c>
      <c r="J40" s="20">
        <f t="shared" ref="J40:K44" si="5">H40-C40</f>
        <v>-84308</v>
      </c>
      <c r="K40" s="19">
        <f t="shared" si="5"/>
        <v>-1623.16</v>
      </c>
    </row>
    <row r="41" spans="1:11" ht="15.75" x14ac:dyDescent="0.25">
      <c r="A41" s="33">
        <v>18</v>
      </c>
      <c r="B41" s="34" t="s">
        <v>49</v>
      </c>
      <c r="C41" s="35">
        <v>32</v>
      </c>
      <c r="D41" s="36">
        <v>0.67</v>
      </c>
      <c r="E41" s="19">
        <v>167.51</v>
      </c>
      <c r="F41" s="20">
        <v>2</v>
      </c>
      <c r="G41" s="19">
        <v>0.06</v>
      </c>
      <c r="H41" s="20">
        <v>30</v>
      </c>
      <c r="I41" s="19">
        <v>0.73</v>
      </c>
      <c r="J41" s="20">
        <f t="shared" si="5"/>
        <v>-2</v>
      </c>
      <c r="K41" s="19">
        <f t="shared" si="5"/>
        <v>5.9999999999999942E-2</v>
      </c>
    </row>
    <row r="42" spans="1:11" ht="15.75" x14ac:dyDescent="0.25">
      <c r="A42" s="33">
        <v>19</v>
      </c>
      <c r="B42" s="34" t="s">
        <v>50</v>
      </c>
      <c r="C42" s="35">
        <v>0</v>
      </c>
      <c r="D42" s="36">
        <v>0</v>
      </c>
      <c r="E42" s="19">
        <v>9.8699999999999992</v>
      </c>
      <c r="F42" s="20">
        <v>0</v>
      </c>
      <c r="G42" s="19">
        <v>0</v>
      </c>
      <c r="H42" s="20">
        <v>0</v>
      </c>
      <c r="I42" s="19">
        <v>0</v>
      </c>
      <c r="J42" s="20">
        <f t="shared" si="5"/>
        <v>0</v>
      </c>
      <c r="K42" s="19">
        <f t="shared" si="5"/>
        <v>0</v>
      </c>
    </row>
    <row r="43" spans="1:11" ht="15.75" x14ac:dyDescent="0.25">
      <c r="A43" s="33">
        <v>20</v>
      </c>
      <c r="B43" s="34" t="s">
        <v>51</v>
      </c>
      <c r="C43" s="35">
        <v>2394</v>
      </c>
      <c r="D43" s="36">
        <v>179.61</v>
      </c>
      <c r="E43" s="19">
        <v>1601.95</v>
      </c>
      <c r="F43" s="20">
        <v>3</v>
      </c>
      <c r="G43" s="19">
        <v>0.46</v>
      </c>
      <c r="H43" s="20">
        <v>1150</v>
      </c>
      <c r="I43" s="19">
        <v>157.19</v>
      </c>
      <c r="J43" s="20">
        <f t="shared" si="5"/>
        <v>-1244</v>
      </c>
      <c r="K43" s="19">
        <f t="shared" si="5"/>
        <v>-22.420000000000016</v>
      </c>
    </row>
    <row r="44" spans="1:11" ht="15.75" x14ac:dyDescent="0.25">
      <c r="A44" s="33">
        <v>21</v>
      </c>
      <c r="B44" s="34" t="s">
        <v>52</v>
      </c>
      <c r="C44" s="35">
        <v>293</v>
      </c>
      <c r="D44" s="36">
        <v>20.7</v>
      </c>
      <c r="E44" s="19">
        <v>13.63</v>
      </c>
      <c r="F44" s="20">
        <v>310</v>
      </c>
      <c r="G44" s="19">
        <v>8.41</v>
      </c>
      <c r="H44" s="20">
        <v>308</v>
      </c>
      <c r="I44" s="19">
        <v>23.83</v>
      </c>
      <c r="J44" s="20">
        <f t="shared" si="5"/>
        <v>15</v>
      </c>
      <c r="K44" s="19">
        <f t="shared" si="5"/>
        <v>3.129999999999999</v>
      </c>
    </row>
    <row r="45" spans="1:11" ht="15.75" x14ac:dyDescent="0.25">
      <c r="A45" s="29"/>
      <c r="B45" s="24" t="s">
        <v>53</v>
      </c>
      <c r="C45" s="21">
        <f t="shared" ref="C45:K45" si="6">SUM(C24:C44)</f>
        <v>306300</v>
      </c>
      <c r="D45" s="22">
        <f t="shared" si="6"/>
        <v>8061.6699999999992</v>
      </c>
      <c r="E45" s="22">
        <f t="shared" si="6"/>
        <v>8582.85</v>
      </c>
      <c r="F45" s="21">
        <f t="shared" si="6"/>
        <v>49988</v>
      </c>
      <c r="G45" s="22">
        <f t="shared" si="6"/>
        <v>1213.43</v>
      </c>
      <c r="H45" s="21">
        <f t="shared" si="6"/>
        <v>224628</v>
      </c>
      <c r="I45" s="22">
        <f t="shared" si="6"/>
        <v>6262.869999999999</v>
      </c>
      <c r="J45" s="21">
        <f t="shared" si="6"/>
        <v>-81672</v>
      </c>
      <c r="K45" s="22">
        <f t="shared" si="6"/>
        <v>-1798.8</v>
      </c>
    </row>
    <row r="46" spans="1:11" ht="15.75" x14ac:dyDescent="0.25">
      <c r="A46" s="23" t="s">
        <v>54</v>
      </c>
      <c r="B46" s="24" t="s">
        <v>55</v>
      </c>
      <c r="C46" s="25"/>
      <c r="D46" s="26"/>
      <c r="E46" s="19"/>
      <c r="F46" s="20"/>
      <c r="G46" s="19"/>
      <c r="H46" s="20"/>
      <c r="I46" s="19"/>
      <c r="J46" s="20"/>
      <c r="K46" s="19"/>
    </row>
    <row r="47" spans="1:11" ht="15.75" x14ac:dyDescent="0.25">
      <c r="A47" s="29">
        <v>1</v>
      </c>
      <c r="B47" s="30" t="s">
        <v>56</v>
      </c>
      <c r="C47" s="31">
        <v>249507</v>
      </c>
      <c r="D47" s="32">
        <v>3782.04</v>
      </c>
      <c r="E47" s="19">
        <v>7692.74</v>
      </c>
      <c r="F47" s="20">
        <v>39317</v>
      </c>
      <c r="G47" s="19">
        <v>546.75</v>
      </c>
      <c r="H47" s="20">
        <v>254855</v>
      </c>
      <c r="I47" s="19">
        <v>3874.52</v>
      </c>
      <c r="J47" s="20">
        <f t="shared" ref="J47:K48" si="7">H47-C47</f>
        <v>5348</v>
      </c>
      <c r="K47" s="19">
        <f t="shared" si="7"/>
        <v>92.480000000000018</v>
      </c>
    </row>
    <row r="48" spans="1:11" ht="15.75" x14ac:dyDescent="0.25">
      <c r="A48" s="33">
        <v>2</v>
      </c>
      <c r="B48" s="30" t="s">
        <v>57</v>
      </c>
      <c r="C48" s="31">
        <v>286896</v>
      </c>
      <c r="D48" s="32">
        <v>5057.95</v>
      </c>
      <c r="E48" s="19">
        <v>3739.43</v>
      </c>
      <c r="F48" s="20">
        <v>43305</v>
      </c>
      <c r="G48" s="19">
        <v>702.44</v>
      </c>
      <c r="H48" s="20">
        <v>287653</v>
      </c>
      <c r="I48" s="19">
        <v>4987</v>
      </c>
      <c r="J48" s="20">
        <f t="shared" si="7"/>
        <v>757</v>
      </c>
      <c r="K48" s="19">
        <f t="shared" si="7"/>
        <v>-70.949999999999818</v>
      </c>
    </row>
    <row r="49" spans="1:11" ht="15.75" x14ac:dyDescent="0.25">
      <c r="A49" s="23"/>
      <c r="B49" s="24" t="s">
        <v>58</v>
      </c>
      <c r="C49" s="21">
        <f t="shared" ref="C49:K49" si="8">SUM(C47:C48)</f>
        <v>536403</v>
      </c>
      <c r="D49" s="22">
        <f t="shared" si="8"/>
        <v>8839.99</v>
      </c>
      <c r="E49" s="22">
        <f t="shared" si="8"/>
        <v>11432.17</v>
      </c>
      <c r="F49" s="21">
        <f t="shared" si="8"/>
        <v>82622</v>
      </c>
      <c r="G49" s="22">
        <f t="shared" si="8"/>
        <v>1249.19</v>
      </c>
      <c r="H49" s="21">
        <f t="shared" si="8"/>
        <v>542508</v>
      </c>
      <c r="I49" s="22">
        <f t="shared" si="8"/>
        <v>8861.52</v>
      </c>
      <c r="J49" s="21">
        <f t="shared" si="8"/>
        <v>6105</v>
      </c>
      <c r="K49" s="22">
        <f t="shared" si="8"/>
        <v>21.5300000000002</v>
      </c>
    </row>
    <row r="50" spans="1:11" ht="15.75" x14ac:dyDescent="0.25">
      <c r="A50" s="24" t="s">
        <v>59</v>
      </c>
      <c r="B50" s="37"/>
      <c r="C50" s="21">
        <f t="shared" ref="C50:I50" si="9">SUM(C12+C22+C45)</f>
        <v>1767789</v>
      </c>
      <c r="D50" s="22">
        <f t="shared" si="9"/>
        <v>29569.13</v>
      </c>
      <c r="E50" s="22">
        <f t="shared" si="9"/>
        <v>42842.049999999996</v>
      </c>
      <c r="F50" s="21">
        <f t="shared" si="9"/>
        <v>156451</v>
      </c>
      <c r="G50" s="22">
        <f t="shared" si="9"/>
        <v>3043.7799999999997</v>
      </c>
      <c r="H50" s="21">
        <f t="shared" si="9"/>
        <v>1546681</v>
      </c>
      <c r="I50" s="22">
        <f t="shared" si="9"/>
        <v>26515.78</v>
      </c>
      <c r="J50" s="21">
        <f>J12+J22+J45</f>
        <v>-221108</v>
      </c>
      <c r="K50" s="22">
        <f>K12+K22+K45</f>
        <v>-3053.3500000000008</v>
      </c>
    </row>
    <row r="51" spans="1:11" ht="15.75" x14ac:dyDescent="0.25">
      <c r="A51" s="24" t="s">
        <v>60</v>
      </c>
      <c r="B51" s="38"/>
      <c r="C51" s="21">
        <f t="shared" ref="C51:I51" si="10">SUM(C49+C50)</f>
        <v>2304192</v>
      </c>
      <c r="D51" s="22">
        <f t="shared" si="10"/>
        <v>38409.120000000003</v>
      </c>
      <c r="E51" s="22">
        <f t="shared" si="10"/>
        <v>54274.219999999994</v>
      </c>
      <c r="F51" s="21">
        <f t="shared" si="10"/>
        <v>239073</v>
      </c>
      <c r="G51" s="22">
        <f t="shared" si="10"/>
        <v>4292.9699999999993</v>
      </c>
      <c r="H51" s="21">
        <f t="shared" si="10"/>
        <v>2089189</v>
      </c>
      <c r="I51" s="22">
        <f t="shared" si="10"/>
        <v>35377.300000000003</v>
      </c>
      <c r="J51" s="21">
        <f t="shared" ref="J51:K51" si="11">J49+J50</f>
        <v>-215003</v>
      </c>
      <c r="K51" s="22">
        <f t="shared" si="11"/>
        <v>-3031.8200000000006</v>
      </c>
    </row>
    <row r="52" spans="1:11" ht="15.75" x14ac:dyDescent="0.25">
      <c r="A52" s="23" t="s">
        <v>61</v>
      </c>
      <c r="B52" s="24" t="s">
        <v>62</v>
      </c>
      <c r="C52" s="25"/>
      <c r="D52" s="26"/>
      <c r="E52" s="19"/>
      <c r="F52" s="20"/>
      <c r="G52" s="19"/>
      <c r="H52" s="20"/>
      <c r="I52" s="19"/>
      <c r="J52" s="20"/>
      <c r="K52" s="19"/>
    </row>
    <row r="53" spans="1:11" ht="15.75" x14ac:dyDescent="0.25">
      <c r="A53" s="33">
        <v>1</v>
      </c>
      <c r="B53" s="34" t="s">
        <v>63</v>
      </c>
      <c r="C53" s="35">
        <v>0</v>
      </c>
      <c r="D53" s="36">
        <v>0</v>
      </c>
      <c r="E53" s="19">
        <v>279.29000000000002</v>
      </c>
      <c r="F53" s="20">
        <v>0</v>
      </c>
      <c r="G53" s="19">
        <v>0</v>
      </c>
      <c r="H53" s="20">
        <v>0</v>
      </c>
      <c r="I53" s="19">
        <v>0</v>
      </c>
      <c r="J53" s="20">
        <f t="shared" ref="J53:K58" si="12">H53-C53</f>
        <v>0</v>
      </c>
      <c r="K53" s="19">
        <f t="shared" si="12"/>
        <v>0</v>
      </c>
    </row>
    <row r="54" spans="1:11" ht="18.75" x14ac:dyDescent="0.3">
      <c r="A54" s="39">
        <v>2</v>
      </c>
      <c r="B54" s="34" t="s">
        <v>64</v>
      </c>
      <c r="C54" s="35">
        <v>2338065</v>
      </c>
      <c r="D54" s="36">
        <v>13309.8</v>
      </c>
      <c r="E54" s="19">
        <v>11441.47</v>
      </c>
      <c r="F54" s="20">
        <v>629713</v>
      </c>
      <c r="G54" s="19">
        <v>4310.97</v>
      </c>
      <c r="H54" s="20">
        <v>2234832</v>
      </c>
      <c r="I54" s="19">
        <v>12667.5</v>
      </c>
      <c r="J54" s="20">
        <f t="shared" si="12"/>
        <v>-103233</v>
      </c>
      <c r="K54" s="19">
        <f t="shared" si="12"/>
        <v>-642.29999999999927</v>
      </c>
    </row>
    <row r="55" spans="1:11" ht="18.75" x14ac:dyDescent="0.3">
      <c r="A55" s="39">
        <v>3</v>
      </c>
      <c r="B55" s="34" t="s">
        <v>65</v>
      </c>
      <c r="C55" s="35">
        <v>0</v>
      </c>
      <c r="D55" s="36">
        <v>0</v>
      </c>
      <c r="E55" s="19">
        <v>1.62</v>
      </c>
      <c r="F55" s="20">
        <v>0</v>
      </c>
      <c r="G55" s="19">
        <v>0</v>
      </c>
      <c r="H55" s="20">
        <v>0</v>
      </c>
      <c r="I55" s="19">
        <v>0</v>
      </c>
      <c r="J55" s="20">
        <f t="shared" si="12"/>
        <v>0</v>
      </c>
      <c r="K55" s="19">
        <f t="shared" si="12"/>
        <v>0</v>
      </c>
    </row>
    <row r="56" spans="1:11" ht="15.75" x14ac:dyDescent="0.25">
      <c r="A56" s="29"/>
      <c r="B56" s="24" t="s">
        <v>66</v>
      </c>
      <c r="C56" s="21">
        <f>C53+C54+C55</f>
        <v>2338065</v>
      </c>
      <c r="D56" s="22">
        <f t="shared" ref="D56:K56" si="13">D53+D54+D55</f>
        <v>13309.8</v>
      </c>
      <c r="E56" s="22">
        <f t="shared" si="13"/>
        <v>11722.380000000001</v>
      </c>
      <c r="F56" s="21">
        <f t="shared" si="13"/>
        <v>629713</v>
      </c>
      <c r="G56" s="22">
        <f t="shared" si="13"/>
        <v>4310.97</v>
      </c>
      <c r="H56" s="21">
        <f t="shared" si="13"/>
        <v>2234832</v>
      </c>
      <c r="I56" s="22">
        <f t="shared" si="13"/>
        <v>12667.5</v>
      </c>
      <c r="J56" s="21">
        <f t="shared" si="13"/>
        <v>-103233</v>
      </c>
      <c r="K56" s="22">
        <f t="shared" si="13"/>
        <v>-642.29999999999927</v>
      </c>
    </row>
    <row r="57" spans="1:11" ht="15.75" x14ac:dyDescent="0.25">
      <c r="A57" s="40" t="s">
        <v>67</v>
      </c>
      <c r="B57" s="34" t="s">
        <v>68</v>
      </c>
      <c r="C57" s="35">
        <v>0</v>
      </c>
      <c r="D57" s="36">
        <v>0</v>
      </c>
      <c r="E57" s="19">
        <v>8.86</v>
      </c>
      <c r="F57" s="20">
        <v>0</v>
      </c>
      <c r="G57" s="19">
        <v>0</v>
      </c>
      <c r="H57" s="20">
        <v>0</v>
      </c>
      <c r="I57" s="19">
        <v>0</v>
      </c>
      <c r="J57" s="20">
        <f t="shared" si="12"/>
        <v>0</v>
      </c>
      <c r="K57" s="19">
        <f t="shared" si="12"/>
        <v>0</v>
      </c>
    </row>
    <row r="58" spans="1:11" ht="15.75" x14ac:dyDescent="0.25">
      <c r="A58" s="40"/>
      <c r="B58" s="41" t="s">
        <v>69</v>
      </c>
      <c r="C58" s="21">
        <f t="shared" ref="C58:I58" si="14">SUM(C57)</f>
        <v>0</v>
      </c>
      <c r="D58" s="22">
        <f t="shared" si="14"/>
        <v>0</v>
      </c>
      <c r="E58" s="22">
        <f t="shared" si="14"/>
        <v>8.86</v>
      </c>
      <c r="F58" s="21">
        <f t="shared" si="14"/>
        <v>0</v>
      </c>
      <c r="G58" s="22">
        <f t="shared" si="14"/>
        <v>0</v>
      </c>
      <c r="H58" s="21">
        <f t="shared" si="14"/>
        <v>0</v>
      </c>
      <c r="I58" s="22">
        <f t="shared" si="14"/>
        <v>0</v>
      </c>
      <c r="J58" s="21">
        <f t="shared" si="12"/>
        <v>0</v>
      </c>
      <c r="K58" s="22">
        <f t="shared" si="12"/>
        <v>0</v>
      </c>
    </row>
    <row r="59" spans="1:11" ht="15.75" x14ac:dyDescent="0.25">
      <c r="A59" s="40" t="s">
        <v>70</v>
      </c>
      <c r="B59" s="41" t="s">
        <v>71</v>
      </c>
      <c r="C59" s="42"/>
      <c r="D59" s="43"/>
      <c r="E59" s="19"/>
      <c r="F59" s="20"/>
      <c r="G59" s="19"/>
      <c r="H59" s="20"/>
      <c r="I59" s="19"/>
      <c r="J59" s="20"/>
      <c r="K59" s="19"/>
    </row>
    <row r="60" spans="1:11" ht="15.75" x14ac:dyDescent="0.25">
      <c r="A60" s="40">
        <v>1</v>
      </c>
      <c r="B60" s="34" t="s">
        <v>72</v>
      </c>
      <c r="C60" s="35">
        <v>0</v>
      </c>
      <c r="D60" s="36">
        <v>0</v>
      </c>
      <c r="E60" s="19">
        <v>7.01</v>
      </c>
      <c r="F60" s="20">
        <v>0</v>
      </c>
      <c r="G60" s="19">
        <v>0</v>
      </c>
      <c r="H60" s="20">
        <v>0</v>
      </c>
      <c r="I60" s="19">
        <v>0</v>
      </c>
      <c r="J60" s="20">
        <f t="shared" ref="J60:K69" si="15">H60-C60</f>
        <v>0</v>
      </c>
      <c r="K60" s="19">
        <f t="shared" si="15"/>
        <v>0</v>
      </c>
    </row>
    <row r="61" spans="1:11" ht="15.75" x14ac:dyDescent="0.25">
      <c r="A61" s="40">
        <v>2</v>
      </c>
      <c r="B61" s="34" t="s">
        <v>73</v>
      </c>
      <c r="C61" s="35">
        <v>0</v>
      </c>
      <c r="D61" s="36">
        <v>0</v>
      </c>
      <c r="E61" s="19">
        <v>5.2</v>
      </c>
      <c r="F61" s="20">
        <v>0</v>
      </c>
      <c r="G61" s="19">
        <v>0</v>
      </c>
      <c r="H61" s="20">
        <v>0</v>
      </c>
      <c r="I61" s="19">
        <v>0</v>
      </c>
      <c r="J61" s="20">
        <f t="shared" si="15"/>
        <v>0</v>
      </c>
      <c r="K61" s="19">
        <f t="shared" si="15"/>
        <v>0</v>
      </c>
    </row>
    <row r="62" spans="1:11" ht="15.75" x14ac:dyDescent="0.25">
      <c r="A62" s="40">
        <v>3</v>
      </c>
      <c r="B62" s="34" t="s">
        <v>74</v>
      </c>
      <c r="C62" s="35">
        <v>0</v>
      </c>
      <c r="D62" s="36">
        <v>0</v>
      </c>
      <c r="E62" s="19">
        <v>0</v>
      </c>
      <c r="F62" s="20">
        <v>0</v>
      </c>
      <c r="G62" s="19">
        <v>0</v>
      </c>
      <c r="H62" s="20">
        <v>0</v>
      </c>
      <c r="I62" s="19">
        <v>0</v>
      </c>
      <c r="J62" s="20">
        <f t="shared" si="15"/>
        <v>0</v>
      </c>
      <c r="K62" s="19">
        <f t="shared" si="15"/>
        <v>0</v>
      </c>
    </row>
    <row r="63" spans="1:11" ht="15.75" x14ac:dyDescent="0.25">
      <c r="A63" s="40">
        <v>4</v>
      </c>
      <c r="B63" s="34" t="s">
        <v>75</v>
      </c>
      <c r="C63" s="35">
        <v>0</v>
      </c>
      <c r="D63" s="36">
        <v>0</v>
      </c>
      <c r="E63" s="19">
        <v>0</v>
      </c>
      <c r="F63" s="20">
        <v>0</v>
      </c>
      <c r="G63" s="19">
        <v>0</v>
      </c>
      <c r="H63" s="20">
        <v>0</v>
      </c>
      <c r="I63" s="19">
        <v>0</v>
      </c>
      <c r="J63" s="20">
        <f t="shared" si="15"/>
        <v>0</v>
      </c>
      <c r="K63" s="19">
        <f t="shared" si="15"/>
        <v>0</v>
      </c>
    </row>
    <row r="64" spans="1:11" ht="15.75" x14ac:dyDescent="0.25">
      <c r="A64" s="33"/>
      <c r="B64" s="41" t="s">
        <v>76</v>
      </c>
      <c r="C64" s="21">
        <f>SUM(C60:C63)</f>
        <v>0</v>
      </c>
      <c r="D64" s="22">
        <f t="shared" ref="D64:I64" si="16">SUM(D60:D63)</f>
        <v>0</v>
      </c>
      <c r="E64" s="22">
        <f t="shared" si="16"/>
        <v>12.21</v>
      </c>
      <c r="F64" s="21">
        <f t="shared" si="16"/>
        <v>0</v>
      </c>
      <c r="G64" s="22">
        <f t="shared" si="16"/>
        <v>0</v>
      </c>
      <c r="H64" s="21">
        <f t="shared" si="16"/>
        <v>0</v>
      </c>
      <c r="I64" s="22">
        <f t="shared" si="16"/>
        <v>0</v>
      </c>
      <c r="J64" s="21">
        <f t="shared" si="15"/>
        <v>0</v>
      </c>
      <c r="K64" s="22">
        <f t="shared" si="15"/>
        <v>0</v>
      </c>
    </row>
    <row r="65" spans="1:11" ht="15.75" x14ac:dyDescent="0.25">
      <c r="A65" s="40" t="s">
        <v>77</v>
      </c>
      <c r="B65" s="44" t="s">
        <v>78</v>
      </c>
      <c r="C65" s="21"/>
      <c r="D65" s="22"/>
      <c r="E65" s="22"/>
      <c r="F65" s="21"/>
      <c r="G65" s="22"/>
      <c r="H65" s="21"/>
      <c r="I65" s="22"/>
      <c r="J65" s="21"/>
      <c r="K65" s="22"/>
    </row>
    <row r="66" spans="1:11" ht="15.75" x14ac:dyDescent="0.25">
      <c r="A66" s="33">
        <v>1</v>
      </c>
      <c r="B66" s="45" t="s">
        <v>79</v>
      </c>
      <c r="C66" s="20">
        <v>0</v>
      </c>
      <c r="D66" s="19">
        <v>0</v>
      </c>
      <c r="E66" s="19">
        <v>0</v>
      </c>
      <c r="F66" s="20">
        <v>0</v>
      </c>
      <c r="G66" s="19">
        <v>0</v>
      </c>
      <c r="H66" s="20">
        <v>0</v>
      </c>
      <c r="I66" s="19">
        <v>0</v>
      </c>
      <c r="J66" s="20">
        <f t="shared" ref="J66:K68" si="17">H66-C66</f>
        <v>0</v>
      </c>
      <c r="K66" s="19">
        <f t="shared" si="17"/>
        <v>0</v>
      </c>
    </row>
    <row r="67" spans="1:11" ht="15.75" x14ac:dyDescent="0.25">
      <c r="A67" s="33">
        <v>2</v>
      </c>
      <c r="B67" s="45" t="s">
        <v>80</v>
      </c>
      <c r="C67" s="20">
        <v>0</v>
      </c>
      <c r="D67" s="19">
        <v>0</v>
      </c>
      <c r="E67" s="19">
        <v>0.8</v>
      </c>
      <c r="F67" s="20">
        <v>0</v>
      </c>
      <c r="G67" s="19">
        <v>0</v>
      </c>
      <c r="H67" s="20">
        <v>0</v>
      </c>
      <c r="I67" s="19">
        <v>0</v>
      </c>
      <c r="J67" s="20">
        <f t="shared" si="17"/>
        <v>0</v>
      </c>
      <c r="K67" s="19">
        <f t="shared" si="17"/>
        <v>0</v>
      </c>
    </row>
    <row r="68" spans="1:11" ht="15.75" x14ac:dyDescent="0.25">
      <c r="A68" s="33"/>
      <c r="B68" s="41" t="s">
        <v>81</v>
      </c>
      <c r="C68" s="21">
        <f t="shared" ref="C68:I68" si="18">SUM(C66:C67)</f>
        <v>0</v>
      </c>
      <c r="D68" s="22">
        <f t="shared" si="18"/>
        <v>0</v>
      </c>
      <c r="E68" s="22">
        <f t="shared" si="18"/>
        <v>0.8</v>
      </c>
      <c r="F68" s="21">
        <f t="shared" si="18"/>
        <v>0</v>
      </c>
      <c r="G68" s="22">
        <f t="shared" si="18"/>
        <v>0</v>
      </c>
      <c r="H68" s="21">
        <f t="shared" si="18"/>
        <v>0</v>
      </c>
      <c r="I68" s="22">
        <f t="shared" si="18"/>
        <v>0</v>
      </c>
      <c r="J68" s="21">
        <f t="shared" si="17"/>
        <v>0</v>
      </c>
      <c r="K68" s="22">
        <f t="shared" si="17"/>
        <v>0</v>
      </c>
    </row>
    <row r="69" spans="1:11" ht="15.75" x14ac:dyDescent="0.25">
      <c r="A69" s="40"/>
      <c r="B69" s="46" t="s">
        <v>82</v>
      </c>
      <c r="C69" s="21">
        <f t="shared" ref="C69:I69" si="19">SUM(C51+C56+C58+C64+C68)</f>
        <v>4642257</v>
      </c>
      <c r="D69" s="22">
        <f t="shared" si="19"/>
        <v>51718.92</v>
      </c>
      <c r="E69" s="22">
        <f t="shared" si="19"/>
        <v>66018.47</v>
      </c>
      <c r="F69" s="21">
        <f t="shared" si="19"/>
        <v>868786</v>
      </c>
      <c r="G69" s="22">
        <f t="shared" si="19"/>
        <v>8603.9399999999987</v>
      </c>
      <c r="H69" s="21">
        <f t="shared" si="19"/>
        <v>4324021</v>
      </c>
      <c r="I69" s="22">
        <f t="shared" si="19"/>
        <v>48044.800000000003</v>
      </c>
      <c r="J69" s="21">
        <f t="shared" si="15"/>
        <v>-318236</v>
      </c>
      <c r="K69" s="22">
        <f t="shared" si="15"/>
        <v>-3674.1199999999953</v>
      </c>
    </row>
    <row r="71" spans="1:11" x14ac:dyDescent="0.2">
      <c r="A71" s="812" t="s">
        <v>83</v>
      </c>
      <c r="B71" s="812"/>
      <c r="C71" s="812"/>
      <c r="D71" s="812"/>
      <c r="E71" s="812"/>
      <c r="F71" s="812"/>
      <c r="G71" s="812"/>
      <c r="H71" s="812"/>
      <c r="I71" s="812"/>
      <c r="J71" s="812"/>
      <c r="K71" s="812"/>
    </row>
    <row r="72" spans="1:11" x14ac:dyDescent="0.2">
      <c r="A72" s="812"/>
      <c r="B72" s="812"/>
      <c r="C72" s="812"/>
      <c r="D72" s="812"/>
      <c r="E72" s="812"/>
      <c r="F72" s="812"/>
      <c r="G72" s="812"/>
      <c r="H72" s="812"/>
      <c r="I72" s="812"/>
      <c r="J72" s="812"/>
      <c r="K72" s="812"/>
    </row>
  </sheetData>
  <mergeCells count="10">
    <mergeCell ref="A71:K72"/>
    <mergeCell ref="A1:K1"/>
    <mergeCell ref="A2:K2"/>
    <mergeCell ref="A3:A6"/>
    <mergeCell ref="B3:B6"/>
    <mergeCell ref="C3:D5"/>
    <mergeCell ref="E3:E5"/>
    <mergeCell ref="F3:G5"/>
    <mergeCell ref="H3:I5"/>
    <mergeCell ref="J3:K5"/>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L12" sqref="L12"/>
    </sheetView>
  </sheetViews>
  <sheetFormatPr defaultRowHeight="15" x14ac:dyDescent="0.25"/>
  <cols>
    <col min="1" max="1" width="5.28515625" style="279" customWidth="1"/>
    <col min="2" max="2" width="34.5703125" bestFit="1" customWidth="1"/>
    <col min="3" max="3" width="14.42578125" bestFit="1" customWidth="1"/>
  </cols>
  <sheetData>
    <row r="1" spans="1:3" x14ac:dyDescent="0.25">
      <c r="A1" s="877" t="s">
        <v>570</v>
      </c>
      <c r="B1" s="877"/>
      <c r="C1" s="877"/>
    </row>
    <row r="2" spans="1:3" ht="15.75" thickBot="1" x14ac:dyDescent="0.3"/>
    <row r="3" spans="1:3" s="114" customFormat="1" x14ac:dyDescent="0.25">
      <c r="A3" s="878" t="s">
        <v>571</v>
      </c>
      <c r="B3" s="879"/>
      <c r="C3" s="880"/>
    </row>
    <row r="4" spans="1:3" s="114" customFormat="1" x14ac:dyDescent="0.25">
      <c r="A4" s="239" t="s">
        <v>536</v>
      </c>
      <c r="B4" s="115" t="s">
        <v>572</v>
      </c>
      <c r="C4" s="280" t="s">
        <v>573</v>
      </c>
    </row>
    <row r="5" spans="1:3" x14ac:dyDescent="0.25">
      <c r="A5" s="239">
        <v>1</v>
      </c>
      <c r="B5" s="116" t="s">
        <v>559</v>
      </c>
      <c r="C5" s="281">
        <v>135</v>
      </c>
    </row>
    <row r="6" spans="1:3" x14ac:dyDescent="0.25">
      <c r="A6" s="239">
        <v>2</v>
      </c>
      <c r="B6" s="116" t="s">
        <v>555</v>
      </c>
      <c r="C6" s="281">
        <v>87</v>
      </c>
    </row>
    <row r="7" spans="1:3" x14ac:dyDescent="0.25">
      <c r="A7" s="239">
        <v>3</v>
      </c>
      <c r="B7" s="116" t="s">
        <v>552</v>
      </c>
      <c r="C7" s="281">
        <v>912</v>
      </c>
    </row>
    <row r="8" spans="1:3" x14ac:dyDescent="0.25">
      <c r="A8" s="239">
        <v>4</v>
      </c>
      <c r="B8" s="116" t="s">
        <v>562</v>
      </c>
      <c r="C8" s="281">
        <v>574</v>
      </c>
    </row>
    <row r="9" spans="1:3" x14ac:dyDescent="0.25">
      <c r="A9" s="239">
        <v>5</v>
      </c>
      <c r="B9" s="116" t="s">
        <v>549</v>
      </c>
      <c r="C9" s="281">
        <v>1854</v>
      </c>
    </row>
    <row r="10" spans="1:3" x14ac:dyDescent="0.25">
      <c r="A10" s="239">
        <v>6</v>
      </c>
      <c r="B10" s="116" t="s">
        <v>210</v>
      </c>
      <c r="C10" s="281">
        <v>928</v>
      </c>
    </row>
    <row r="11" spans="1:3" x14ac:dyDescent="0.25">
      <c r="A11" s="239">
        <v>7</v>
      </c>
      <c r="B11" s="116" t="s">
        <v>542</v>
      </c>
      <c r="C11" s="281">
        <v>14864</v>
      </c>
    </row>
    <row r="12" spans="1:3" x14ac:dyDescent="0.25">
      <c r="A12" s="239">
        <v>8</v>
      </c>
      <c r="B12" s="116" t="s">
        <v>550</v>
      </c>
      <c r="C12" s="281">
        <v>1149</v>
      </c>
    </row>
    <row r="13" spans="1:3" x14ac:dyDescent="0.25">
      <c r="A13" s="239">
        <v>9</v>
      </c>
      <c r="B13" s="116" t="s">
        <v>314</v>
      </c>
      <c r="C13" s="281">
        <v>1</v>
      </c>
    </row>
    <row r="14" spans="1:3" x14ac:dyDescent="0.25">
      <c r="A14" s="239">
        <v>10</v>
      </c>
      <c r="B14" s="116" t="s">
        <v>547</v>
      </c>
      <c r="C14" s="281">
        <v>8213</v>
      </c>
    </row>
    <row r="15" spans="1:3" x14ac:dyDescent="0.25">
      <c r="A15" s="239">
        <v>11</v>
      </c>
      <c r="B15" s="116" t="s">
        <v>557</v>
      </c>
      <c r="C15" s="281">
        <v>26</v>
      </c>
    </row>
    <row r="16" spans="1:3" x14ac:dyDescent="0.25">
      <c r="A16" s="239">
        <v>12</v>
      </c>
      <c r="B16" s="116" t="s">
        <v>561</v>
      </c>
      <c r="C16" s="281">
        <v>83</v>
      </c>
    </row>
    <row r="17" spans="1:3" x14ac:dyDescent="0.25">
      <c r="A17" s="239">
        <v>13</v>
      </c>
      <c r="B17" s="116" t="s">
        <v>242</v>
      </c>
      <c r="C17" s="281">
        <v>144</v>
      </c>
    </row>
    <row r="18" spans="1:3" x14ac:dyDescent="0.25">
      <c r="A18" s="239">
        <v>14</v>
      </c>
      <c r="B18" s="116" t="s">
        <v>220</v>
      </c>
      <c r="C18" s="281">
        <v>2103</v>
      </c>
    </row>
    <row r="19" spans="1:3" x14ac:dyDescent="0.25">
      <c r="A19" s="239">
        <v>15</v>
      </c>
      <c r="B19" s="116" t="s">
        <v>328</v>
      </c>
      <c r="C19" s="281">
        <v>1529</v>
      </c>
    </row>
    <row r="20" spans="1:3" x14ac:dyDescent="0.25">
      <c r="A20" s="239">
        <v>16</v>
      </c>
      <c r="B20" s="116" t="s">
        <v>554</v>
      </c>
      <c r="C20" s="281">
        <v>425</v>
      </c>
    </row>
    <row r="21" spans="1:3" x14ac:dyDescent="0.25">
      <c r="A21" s="239">
        <v>17</v>
      </c>
      <c r="B21" s="116" t="s">
        <v>553</v>
      </c>
      <c r="C21" s="281">
        <v>1025</v>
      </c>
    </row>
    <row r="22" spans="1:3" x14ac:dyDescent="0.25">
      <c r="A22" s="239">
        <v>18</v>
      </c>
      <c r="B22" s="116" t="s">
        <v>25</v>
      </c>
      <c r="C22" s="281">
        <v>1031</v>
      </c>
    </row>
    <row r="23" spans="1:3" x14ac:dyDescent="0.25">
      <c r="A23" s="239">
        <v>19</v>
      </c>
      <c r="B23" s="116" t="s">
        <v>33</v>
      </c>
      <c r="C23" s="281">
        <v>3126</v>
      </c>
    </row>
    <row r="24" spans="1:3" x14ac:dyDescent="0.25">
      <c r="A24" s="239">
        <v>20</v>
      </c>
      <c r="B24" s="116" t="s">
        <v>541</v>
      </c>
      <c r="C24" s="281">
        <v>34037</v>
      </c>
    </row>
    <row r="25" spans="1:3" x14ac:dyDescent="0.25">
      <c r="A25" s="239">
        <v>21</v>
      </c>
      <c r="B25" s="116" t="s">
        <v>569</v>
      </c>
      <c r="C25" s="281">
        <v>11</v>
      </c>
    </row>
    <row r="26" spans="1:3" x14ac:dyDescent="0.25">
      <c r="A26" s="239">
        <v>22</v>
      </c>
      <c r="B26" s="116" t="s">
        <v>544</v>
      </c>
      <c r="C26" s="281">
        <v>9875</v>
      </c>
    </row>
    <row r="27" spans="1:3" x14ac:dyDescent="0.25">
      <c r="A27" s="239">
        <v>23</v>
      </c>
      <c r="B27" s="116" t="s">
        <v>558</v>
      </c>
      <c r="C27" s="281">
        <v>55</v>
      </c>
    </row>
    <row r="28" spans="1:3" x14ac:dyDescent="0.25">
      <c r="A28" s="239">
        <v>24</v>
      </c>
      <c r="B28" s="116" t="s">
        <v>246</v>
      </c>
      <c r="C28" s="281">
        <v>165</v>
      </c>
    </row>
    <row r="29" spans="1:3" x14ac:dyDescent="0.25">
      <c r="A29" s="239">
        <v>25</v>
      </c>
      <c r="B29" s="116" t="s">
        <v>239</v>
      </c>
      <c r="C29" s="281">
        <v>196</v>
      </c>
    </row>
    <row r="30" spans="1:3" x14ac:dyDescent="0.25">
      <c r="A30" s="239">
        <v>26</v>
      </c>
      <c r="B30" s="116" t="s">
        <v>540</v>
      </c>
      <c r="C30" s="281">
        <v>36701</v>
      </c>
    </row>
    <row r="31" spans="1:3" x14ac:dyDescent="0.25">
      <c r="A31" s="239">
        <v>27</v>
      </c>
      <c r="B31" s="116" t="s">
        <v>551</v>
      </c>
      <c r="C31" s="281">
        <v>798</v>
      </c>
    </row>
    <row r="32" spans="1:3" x14ac:dyDescent="0.25">
      <c r="A32" s="239">
        <v>28</v>
      </c>
      <c r="B32" s="116" t="s">
        <v>556</v>
      </c>
      <c r="C32" s="281">
        <v>345</v>
      </c>
    </row>
    <row r="33" spans="1:3" x14ac:dyDescent="0.25">
      <c r="A33" s="239">
        <v>29</v>
      </c>
      <c r="B33" s="116" t="s">
        <v>479</v>
      </c>
      <c r="C33" s="281">
        <v>17</v>
      </c>
    </row>
    <row r="34" spans="1:3" x14ac:dyDescent="0.25">
      <c r="A34" s="239">
        <v>30</v>
      </c>
      <c r="B34" s="116" t="s">
        <v>543</v>
      </c>
      <c r="C34" s="281">
        <v>30840</v>
      </c>
    </row>
    <row r="35" spans="1:3" x14ac:dyDescent="0.25">
      <c r="A35" s="239">
        <v>31</v>
      </c>
      <c r="B35" s="116" t="s">
        <v>545</v>
      </c>
      <c r="C35" s="281">
        <v>13955</v>
      </c>
    </row>
    <row r="36" spans="1:3" x14ac:dyDescent="0.25">
      <c r="A36" s="239">
        <v>32</v>
      </c>
      <c r="B36" s="116" t="s">
        <v>243</v>
      </c>
      <c r="C36" s="281">
        <v>9</v>
      </c>
    </row>
    <row r="37" spans="1:3" x14ac:dyDescent="0.25">
      <c r="A37" s="239">
        <v>33</v>
      </c>
      <c r="B37" s="116" t="s">
        <v>560</v>
      </c>
      <c r="C37" s="281">
        <v>247</v>
      </c>
    </row>
    <row r="38" spans="1:3" x14ac:dyDescent="0.25">
      <c r="A38" s="239">
        <v>34</v>
      </c>
      <c r="B38" s="116" t="s">
        <v>548</v>
      </c>
      <c r="C38" s="281">
        <v>2233</v>
      </c>
    </row>
    <row r="39" spans="1:3" x14ac:dyDescent="0.25">
      <c r="A39" s="239">
        <v>35</v>
      </c>
      <c r="B39" s="116" t="s">
        <v>546</v>
      </c>
      <c r="C39" s="281">
        <v>7571</v>
      </c>
    </row>
    <row r="40" spans="1:3" s="114" customFormat="1" ht="15.75" thickBot="1" x14ac:dyDescent="0.3">
      <c r="A40" s="282"/>
      <c r="B40" s="283" t="s">
        <v>232</v>
      </c>
      <c r="C40" s="284">
        <v>175264</v>
      </c>
    </row>
  </sheetData>
  <mergeCells count="2">
    <mergeCell ref="A1:C1"/>
    <mergeCell ref="A3:C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workbookViewId="0">
      <selection activeCell="V8" sqref="V8"/>
    </sheetView>
  </sheetViews>
  <sheetFormatPr defaultRowHeight="15" x14ac:dyDescent="0.2"/>
  <cols>
    <col min="1" max="1" width="7.85546875" style="78" customWidth="1"/>
    <col min="2" max="2" width="29.7109375" style="68" customWidth="1"/>
    <col min="3" max="3" width="5.5703125" style="68" bestFit="1" customWidth="1"/>
    <col min="4" max="4" width="6.42578125" style="68" customWidth="1"/>
    <col min="5" max="5" width="6.42578125" style="68" bestFit="1" customWidth="1"/>
    <col min="6" max="6" width="7.140625" style="68" customWidth="1"/>
    <col min="7" max="7" width="6.7109375" style="68" bestFit="1" customWidth="1"/>
    <col min="8" max="11" width="6.42578125" style="68" bestFit="1" customWidth="1"/>
    <col min="12" max="12" width="6.7109375" style="68" bestFit="1" customWidth="1"/>
    <col min="13" max="13" width="6.42578125" style="68" customWidth="1"/>
    <col min="14" max="14" width="7.7109375" style="68" customWidth="1"/>
    <col min="15" max="15" width="6.28515625" style="68" customWidth="1"/>
    <col min="16" max="16" width="6.7109375" style="68" customWidth="1"/>
    <col min="17" max="17" width="7.28515625" style="68" customWidth="1"/>
    <col min="18" max="43" width="11.42578125" style="68" customWidth="1"/>
    <col min="44" max="16384" width="9.140625" style="68"/>
  </cols>
  <sheetData>
    <row r="1" spans="1:17" ht="18" x14ac:dyDescent="0.25">
      <c r="A1" s="881" t="s">
        <v>141</v>
      </c>
      <c r="B1" s="881"/>
      <c r="C1" s="881"/>
      <c r="D1" s="881"/>
      <c r="E1" s="881"/>
      <c r="F1" s="881"/>
      <c r="G1" s="881"/>
      <c r="H1" s="881"/>
      <c r="I1" s="881"/>
      <c r="J1" s="881"/>
      <c r="K1" s="881"/>
      <c r="L1" s="881"/>
      <c r="M1" s="881"/>
      <c r="N1" s="881"/>
      <c r="O1" s="881"/>
      <c r="P1" s="881"/>
      <c r="Q1" s="881"/>
    </row>
    <row r="2" spans="1:17" ht="15.75" x14ac:dyDescent="0.25">
      <c r="A2" s="882" t="s">
        <v>124</v>
      </c>
      <c r="B2" s="882"/>
      <c r="C2" s="882"/>
      <c r="D2" s="882"/>
      <c r="E2" s="882"/>
      <c r="F2" s="882"/>
      <c r="G2" s="882"/>
      <c r="H2" s="882"/>
      <c r="I2" s="882"/>
      <c r="J2" s="882"/>
      <c r="K2" s="882"/>
      <c r="L2" s="882"/>
      <c r="M2" s="882"/>
      <c r="N2" s="882"/>
      <c r="O2" s="882"/>
      <c r="P2" s="882"/>
      <c r="Q2" s="882"/>
    </row>
    <row r="3" spans="1:17" s="69" customFormat="1" x14ac:dyDescent="0.25">
      <c r="A3" s="883" t="s">
        <v>125</v>
      </c>
      <c r="B3" s="883" t="s">
        <v>2</v>
      </c>
      <c r="C3" s="886" t="s">
        <v>126</v>
      </c>
      <c r="D3" s="886"/>
      <c r="E3" s="886"/>
      <c r="F3" s="886"/>
      <c r="G3" s="886"/>
      <c r="H3" s="886" t="s">
        <v>127</v>
      </c>
      <c r="I3" s="886"/>
      <c r="J3" s="886"/>
      <c r="K3" s="886"/>
      <c r="L3" s="886"/>
      <c r="M3" s="887" t="s">
        <v>128</v>
      </c>
      <c r="N3" s="888"/>
      <c r="O3" s="888"/>
      <c r="P3" s="888"/>
      <c r="Q3" s="889"/>
    </row>
    <row r="4" spans="1:17" s="70" customFormat="1" x14ac:dyDescent="0.2">
      <c r="A4" s="884"/>
      <c r="B4" s="884"/>
      <c r="C4" s="893" t="s">
        <v>129</v>
      </c>
      <c r="D4" s="893"/>
      <c r="E4" s="893"/>
      <c r="F4" s="893"/>
      <c r="G4" s="893"/>
      <c r="H4" s="893" t="s">
        <v>129</v>
      </c>
      <c r="I4" s="893"/>
      <c r="J4" s="893"/>
      <c r="K4" s="893"/>
      <c r="L4" s="893"/>
      <c r="M4" s="890"/>
      <c r="N4" s="891"/>
      <c r="O4" s="891"/>
      <c r="P4" s="891"/>
      <c r="Q4" s="892"/>
    </row>
    <row r="5" spans="1:17" s="72" customFormat="1" x14ac:dyDescent="0.25">
      <c r="A5" s="885"/>
      <c r="B5" s="885"/>
      <c r="C5" s="71" t="s">
        <v>130</v>
      </c>
      <c r="D5" s="71" t="s">
        <v>131</v>
      </c>
      <c r="E5" s="71" t="s">
        <v>132</v>
      </c>
      <c r="F5" s="71" t="s">
        <v>133</v>
      </c>
      <c r="G5" s="71" t="s">
        <v>134</v>
      </c>
      <c r="H5" s="71" t="s">
        <v>130</v>
      </c>
      <c r="I5" s="71" t="s">
        <v>131</v>
      </c>
      <c r="J5" s="71" t="s">
        <v>132</v>
      </c>
      <c r="K5" s="71" t="s">
        <v>133</v>
      </c>
      <c r="L5" s="71" t="s">
        <v>134</v>
      </c>
      <c r="M5" s="71" t="s">
        <v>130</v>
      </c>
      <c r="N5" s="71" t="s">
        <v>131</v>
      </c>
      <c r="O5" s="71" t="s">
        <v>132</v>
      </c>
      <c r="P5" s="71" t="s">
        <v>133</v>
      </c>
      <c r="Q5" s="71" t="s">
        <v>134</v>
      </c>
    </row>
    <row r="6" spans="1:17" s="69" customFormat="1" x14ac:dyDescent="0.25">
      <c r="A6" s="71" t="s">
        <v>135</v>
      </c>
      <c r="B6" s="73" t="s">
        <v>13</v>
      </c>
      <c r="C6" s="74" t="s">
        <v>136</v>
      </c>
      <c r="D6" s="74"/>
      <c r="E6" s="74"/>
      <c r="F6" s="74"/>
      <c r="G6" s="74"/>
      <c r="H6" s="74" t="s">
        <v>136</v>
      </c>
      <c r="I6" s="74"/>
      <c r="J6" s="74"/>
      <c r="K6" s="74"/>
      <c r="L6" s="74"/>
      <c r="M6" s="74"/>
      <c r="N6" s="74"/>
      <c r="O6" s="74"/>
      <c r="P6" s="74"/>
      <c r="Q6" s="74"/>
    </row>
    <row r="7" spans="1:17" s="69" customFormat="1" ht="14.25" x14ac:dyDescent="0.2">
      <c r="A7" s="75">
        <v>1</v>
      </c>
      <c r="B7" s="74" t="s">
        <v>14</v>
      </c>
      <c r="C7" s="74">
        <v>771</v>
      </c>
      <c r="D7" s="74">
        <v>437</v>
      </c>
      <c r="E7" s="74">
        <v>338</v>
      </c>
      <c r="F7" s="74">
        <v>263</v>
      </c>
      <c r="G7" s="76">
        <f t="shared" ref="G7:G10" si="0">SUM(C7:F7)</f>
        <v>1809</v>
      </c>
      <c r="H7" s="74">
        <v>771</v>
      </c>
      <c r="I7" s="74">
        <v>437</v>
      </c>
      <c r="J7" s="74">
        <v>338</v>
      </c>
      <c r="K7" s="74">
        <v>263</v>
      </c>
      <c r="L7" s="76">
        <f t="shared" ref="L7:L10" si="1">SUM(H7:K7)</f>
        <v>1809</v>
      </c>
      <c r="M7" s="74">
        <f t="shared" ref="M7:Q11" si="2">C7-H7</f>
        <v>0</v>
      </c>
      <c r="N7" s="74">
        <f t="shared" si="2"/>
        <v>0</v>
      </c>
      <c r="O7" s="74">
        <f t="shared" si="2"/>
        <v>0</v>
      </c>
      <c r="P7" s="74">
        <f t="shared" si="2"/>
        <v>0</v>
      </c>
      <c r="Q7" s="74">
        <f t="shared" si="2"/>
        <v>0</v>
      </c>
    </row>
    <row r="8" spans="1:17" x14ac:dyDescent="0.2">
      <c r="A8" s="75">
        <v>2</v>
      </c>
      <c r="B8" s="74" t="s">
        <v>15</v>
      </c>
      <c r="C8" s="74">
        <v>464</v>
      </c>
      <c r="D8" s="74">
        <v>387</v>
      </c>
      <c r="E8" s="74">
        <v>341</v>
      </c>
      <c r="F8" s="74">
        <v>358</v>
      </c>
      <c r="G8" s="76">
        <f t="shared" si="0"/>
        <v>1550</v>
      </c>
      <c r="H8" s="74">
        <v>487</v>
      </c>
      <c r="I8" s="74">
        <v>378</v>
      </c>
      <c r="J8" s="74">
        <v>331</v>
      </c>
      <c r="K8" s="74">
        <v>358</v>
      </c>
      <c r="L8" s="76">
        <f t="shared" si="1"/>
        <v>1554</v>
      </c>
      <c r="M8" s="74">
        <f t="shared" si="2"/>
        <v>-23</v>
      </c>
      <c r="N8" s="74">
        <f t="shared" si="2"/>
        <v>9</v>
      </c>
      <c r="O8" s="74">
        <f t="shared" si="2"/>
        <v>10</v>
      </c>
      <c r="P8" s="74">
        <f t="shared" si="2"/>
        <v>0</v>
      </c>
      <c r="Q8" s="74">
        <f t="shared" si="2"/>
        <v>-4</v>
      </c>
    </row>
    <row r="9" spans="1:17" s="69" customFormat="1" ht="14.25" x14ac:dyDescent="0.2">
      <c r="A9" s="75">
        <v>3</v>
      </c>
      <c r="B9" s="74" t="s">
        <v>16</v>
      </c>
      <c r="C9" s="74">
        <v>220</v>
      </c>
      <c r="D9" s="74">
        <v>211</v>
      </c>
      <c r="E9" s="74">
        <v>188</v>
      </c>
      <c r="F9" s="74">
        <v>191</v>
      </c>
      <c r="G9" s="76">
        <f>SUM(C9:F9)</f>
        <v>810</v>
      </c>
      <c r="H9" s="74">
        <v>220</v>
      </c>
      <c r="I9" s="74">
        <v>211</v>
      </c>
      <c r="J9" s="74">
        <v>188</v>
      </c>
      <c r="K9" s="74">
        <v>191</v>
      </c>
      <c r="L9" s="76">
        <f>SUM(H9:K9)</f>
        <v>810</v>
      </c>
      <c r="M9" s="74">
        <f t="shared" si="2"/>
        <v>0</v>
      </c>
      <c r="N9" s="74">
        <f t="shared" si="2"/>
        <v>0</v>
      </c>
      <c r="O9" s="74">
        <f t="shared" si="2"/>
        <v>0</v>
      </c>
      <c r="P9" s="74">
        <f t="shared" si="2"/>
        <v>0</v>
      </c>
      <c r="Q9" s="74">
        <f t="shared" si="2"/>
        <v>0</v>
      </c>
    </row>
    <row r="10" spans="1:17" s="69" customFormat="1" ht="14.25" x14ac:dyDescent="0.2">
      <c r="A10" s="75">
        <v>4</v>
      </c>
      <c r="B10" s="74" t="s">
        <v>17</v>
      </c>
      <c r="C10" s="74">
        <v>293</v>
      </c>
      <c r="D10" s="74">
        <v>172</v>
      </c>
      <c r="E10" s="74">
        <v>164</v>
      </c>
      <c r="F10" s="74">
        <v>161</v>
      </c>
      <c r="G10" s="76">
        <f t="shared" si="0"/>
        <v>790</v>
      </c>
      <c r="H10" s="74">
        <v>290</v>
      </c>
      <c r="I10" s="74">
        <v>175</v>
      </c>
      <c r="J10" s="74">
        <v>164</v>
      </c>
      <c r="K10" s="74">
        <v>162</v>
      </c>
      <c r="L10" s="76">
        <f t="shared" si="1"/>
        <v>791</v>
      </c>
      <c r="M10" s="74">
        <f t="shared" si="2"/>
        <v>3</v>
      </c>
      <c r="N10" s="74">
        <f t="shared" si="2"/>
        <v>-3</v>
      </c>
      <c r="O10" s="74">
        <f t="shared" si="2"/>
        <v>0</v>
      </c>
      <c r="P10" s="74">
        <f t="shared" si="2"/>
        <v>-1</v>
      </c>
      <c r="Q10" s="74">
        <f t="shared" si="2"/>
        <v>-1</v>
      </c>
    </row>
    <row r="11" spans="1:17" s="70" customFormat="1" x14ac:dyDescent="0.25">
      <c r="A11" s="71"/>
      <c r="B11" s="73" t="s">
        <v>18</v>
      </c>
      <c r="C11" s="10">
        <f t="shared" ref="C11:L11" si="3">SUM(C7:C10)</f>
        <v>1748</v>
      </c>
      <c r="D11" s="10">
        <f t="shared" si="3"/>
        <v>1207</v>
      </c>
      <c r="E11" s="10">
        <f t="shared" si="3"/>
        <v>1031</v>
      </c>
      <c r="F11" s="10">
        <f t="shared" si="3"/>
        <v>973</v>
      </c>
      <c r="G11" s="10">
        <f t="shared" si="3"/>
        <v>4959</v>
      </c>
      <c r="H11" s="10">
        <f t="shared" si="3"/>
        <v>1768</v>
      </c>
      <c r="I11" s="10">
        <f t="shared" si="3"/>
        <v>1201</v>
      </c>
      <c r="J11" s="10">
        <f t="shared" si="3"/>
        <v>1021</v>
      </c>
      <c r="K11" s="10">
        <f t="shared" si="3"/>
        <v>974</v>
      </c>
      <c r="L11" s="10">
        <f t="shared" si="3"/>
        <v>4964</v>
      </c>
      <c r="M11" s="73">
        <f t="shared" si="2"/>
        <v>-20</v>
      </c>
      <c r="N11" s="73">
        <f t="shared" si="2"/>
        <v>6</v>
      </c>
      <c r="O11" s="73">
        <f t="shared" si="2"/>
        <v>10</v>
      </c>
      <c r="P11" s="73">
        <f t="shared" si="2"/>
        <v>-1</v>
      </c>
      <c r="Q11" s="73">
        <f t="shared" si="2"/>
        <v>-5</v>
      </c>
    </row>
    <row r="12" spans="1:17" s="69" customFormat="1" x14ac:dyDescent="0.25">
      <c r="A12" s="71" t="s">
        <v>19</v>
      </c>
      <c r="B12" s="73" t="s">
        <v>137</v>
      </c>
      <c r="C12" s="74"/>
      <c r="D12" s="74"/>
      <c r="E12" s="74"/>
      <c r="F12" s="74"/>
      <c r="G12" s="76"/>
      <c r="H12" s="74"/>
      <c r="I12" s="74"/>
      <c r="J12" s="74"/>
      <c r="K12" s="74"/>
      <c r="L12" s="76"/>
      <c r="M12" s="74"/>
      <c r="N12" s="74"/>
      <c r="O12" s="74"/>
      <c r="P12" s="74"/>
      <c r="Q12" s="74"/>
    </row>
    <row r="13" spans="1:17" s="69" customFormat="1" ht="14.25" x14ac:dyDescent="0.2">
      <c r="A13" s="75">
        <v>5</v>
      </c>
      <c r="B13" s="74" t="s">
        <v>21</v>
      </c>
      <c r="C13" s="74">
        <v>32</v>
      </c>
      <c r="D13" s="77">
        <v>30</v>
      </c>
      <c r="E13" s="74">
        <v>31</v>
      </c>
      <c r="F13" s="74">
        <v>41</v>
      </c>
      <c r="G13" s="76">
        <f t="shared" ref="G13:G19" si="4">SUM(C13:F13)</f>
        <v>134</v>
      </c>
      <c r="H13" s="74">
        <v>32</v>
      </c>
      <c r="I13" s="77">
        <v>30</v>
      </c>
      <c r="J13" s="74">
        <v>31</v>
      </c>
      <c r="K13" s="74">
        <v>41</v>
      </c>
      <c r="L13" s="76">
        <f t="shared" ref="L13:L19" si="5">SUM(H13:K13)</f>
        <v>134</v>
      </c>
      <c r="M13" s="74">
        <f t="shared" ref="M13:Q21" si="6">C13-H13</f>
        <v>0</v>
      </c>
      <c r="N13" s="74">
        <f t="shared" si="6"/>
        <v>0</v>
      </c>
      <c r="O13" s="74">
        <f t="shared" si="6"/>
        <v>0</v>
      </c>
      <c r="P13" s="74">
        <f t="shared" si="6"/>
        <v>0</v>
      </c>
      <c r="Q13" s="74">
        <f t="shared" si="6"/>
        <v>0</v>
      </c>
    </row>
    <row r="14" spans="1:17" s="69" customFormat="1" ht="14.25" x14ac:dyDescent="0.2">
      <c r="A14" s="75">
        <v>6</v>
      </c>
      <c r="B14" s="74" t="s">
        <v>22</v>
      </c>
      <c r="C14" s="77">
        <v>11</v>
      </c>
      <c r="D14" s="74">
        <v>9</v>
      </c>
      <c r="E14" s="74">
        <v>20</v>
      </c>
      <c r="F14" s="74">
        <v>17</v>
      </c>
      <c r="G14" s="76">
        <f t="shared" si="4"/>
        <v>57</v>
      </c>
      <c r="H14" s="77">
        <v>11</v>
      </c>
      <c r="I14" s="74">
        <v>9</v>
      </c>
      <c r="J14" s="74">
        <v>20</v>
      </c>
      <c r="K14" s="74">
        <v>17</v>
      </c>
      <c r="L14" s="76">
        <f t="shared" si="5"/>
        <v>57</v>
      </c>
      <c r="M14" s="74">
        <f t="shared" si="6"/>
        <v>0</v>
      </c>
      <c r="N14" s="74">
        <f t="shared" si="6"/>
        <v>0</v>
      </c>
      <c r="O14" s="74">
        <f t="shared" si="6"/>
        <v>0</v>
      </c>
      <c r="P14" s="74">
        <f t="shared" si="6"/>
        <v>0</v>
      </c>
      <c r="Q14" s="74">
        <f t="shared" si="6"/>
        <v>0</v>
      </c>
    </row>
    <row r="15" spans="1:17" s="69" customFormat="1" ht="14.25" x14ac:dyDescent="0.2">
      <c r="A15" s="75">
        <v>7</v>
      </c>
      <c r="B15" s="74" t="s">
        <v>23</v>
      </c>
      <c r="C15" s="74">
        <v>9</v>
      </c>
      <c r="D15" s="74">
        <v>32</v>
      </c>
      <c r="E15" s="74">
        <v>30</v>
      </c>
      <c r="F15" s="74">
        <v>38</v>
      </c>
      <c r="G15" s="76">
        <f t="shared" si="4"/>
        <v>109</v>
      </c>
      <c r="H15" s="74">
        <v>9</v>
      </c>
      <c r="I15" s="74">
        <v>32</v>
      </c>
      <c r="J15" s="74">
        <v>30</v>
      </c>
      <c r="K15" s="74">
        <v>38</v>
      </c>
      <c r="L15" s="76">
        <f t="shared" si="5"/>
        <v>109</v>
      </c>
      <c r="M15" s="74">
        <f t="shared" si="6"/>
        <v>0</v>
      </c>
      <c r="N15" s="74">
        <f t="shared" si="6"/>
        <v>0</v>
      </c>
      <c r="O15" s="74">
        <f t="shared" si="6"/>
        <v>0</v>
      </c>
      <c r="P15" s="74">
        <f t="shared" si="6"/>
        <v>0</v>
      </c>
      <c r="Q15" s="74">
        <f t="shared" si="6"/>
        <v>0</v>
      </c>
    </row>
    <row r="16" spans="1:17" s="69" customFormat="1" ht="14.25" x14ac:dyDescent="0.2">
      <c r="A16" s="75">
        <v>8</v>
      </c>
      <c r="B16" s="74" t="s">
        <v>24</v>
      </c>
      <c r="C16" s="77">
        <v>14</v>
      </c>
      <c r="D16" s="74">
        <v>28</v>
      </c>
      <c r="E16" s="74">
        <v>61</v>
      </c>
      <c r="F16" s="74">
        <v>71</v>
      </c>
      <c r="G16" s="76">
        <f t="shared" si="4"/>
        <v>174</v>
      </c>
      <c r="H16" s="77">
        <v>14</v>
      </c>
      <c r="I16" s="74">
        <v>23</v>
      </c>
      <c r="J16" s="74">
        <v>56</v>
      </c>
      <c r="K16" s="74">
        <v>76</v>
      </c>
      <c r="L16" s="76">
        <f t="shared" si="5"/>
        <v>169</v>
      </c>
      <c r="M16" s="74">
        <f t="shared" si="6"/>
        <v>0</v>
      </c>
      <c r="N16" s="74">
        <f t="shared" si="6"/>
        <v>5</v>
      </c>
      <c r="O16" s="74">
        <f t="shared" si="6"/>
        <v>5</v>
      </c>
      <c r="P16" s="74">
        <f t="shared" si="6"/>
        <v>-5</v>
      </c>
      <c r="Q16" s="74">
        <f t="shared" si="6"/>
        <v>5</v>
      </c>
    </row>
    <row r="17" spans="1:17" s="69" customFormat="1" ht="14.25" x14ac:dyDescent="0.2">
      <c r="A17" s="75">
        <v>9</v>
      </c>
      <c r="B17" s="74" t="s">
        <v>25</v>
      </c>
      <c r="C17" s="74">
        <v>71</v>
      </c>
      <c r="D17" s="74">
        <v>66</v>
      </c>
      <c r="E17" s="74">
        <v>53</v>
      </c>
      <c r="F17" s="74">
        <v>46</v>
      </c>
      <c r="G17" s="76">
        <f t="shared" si="4"/>
        <v>236</v>
      </c>
      <c r="H17" s="74">
        <v>71</v>
      </c>
      <c r="I17" s="74">
        <v>66</v>
      </c>
      <c r="J17" s="74">
        <v>53</v>
      </c>
      <c r="K17" s="74">
        <v>46</v>
      </c>
      <c r="L17" s="76">
        <f t="shared" si="5"/>
        <v>236</v>
      </c>
      <c r="M17" s="74">
        <f t="shared" si="6"/>
        <v>0</v>
      </c>
      <c r="N17" s="74">
        <f t="shared" si="6"/>
        <v>0</v>
      </c>
      <c r="O17" s="74">
        <f t="shared" si="6"/>
        <v>0</v>
      </c>
      <c r="P17" s="74">
        <f t="shared" si="6"/>
        <v>0</v>
      </c>
      <c r="Q17" s="74">
        <f t="shared" si="6"/>
        <v>0</v>
      </c>
    </row>
    <row r="18" spans="1:17" s="69" customFormat="1" ht="14.25" x14ac:dyDescent="0.2">
      <c r="A18" s="75">
        <v>10</v>
      </c>
      <c r="B18" s="74" t="s">
        <v>26</v>
      </c>
      <c r="C18" s="74">
        <v>9</v>
      </c>
      <c r="D18" s="74">
        <v>22</v>
      </c>
      <c r="E18" s="74">
        <v>61</v>
      </c>
      <c r="F18" s="74">
        <v>73</v>
      </c>
      <c r="G18" s="76">
        <f t="shared" si="4"/>
        <v>165</v>
      </c>
      <c r="H18" s="74">
        <v>9</v>
      </c>
      <c r="I18" s="74">
        <v>22</v>
      </c>
      <c r="J18" s="74">
        <v>61</v>
      </c>
      <c r="K18" s="74">
        <v>73</v>
      </c>
      <c r="L18" s="76">
        <f>SUM(H18:K18)</f>
        <v>165</v>
      </c>
      <c r="M18" s="74">
        <f>C18-H18</f>
        <v>0</v>
      </c>
      <c r="N18" s="74">
        <f>D18-I18</f>
        <v>0</v>
      </c>
      <c r="O18" s="74">
        <f>E18-J18</f>
        <v>0</v>
      </c>
      <c r="P18" s="74">
        <f>F18-K18</f>
        <v>0</v>
      </c>
      <c r="Q18" s="74">
        <f>G18-L18</f>
        <v>0</v>
      </c>
    </row>
    <row r="19" spans="1:17" s="69" customFormat="1" ht="14.25" x14ac:dyDescent="0.2">
      <c r="A19" s="75">
        <v>11</v>
      </c>
      <c r="B19" s="74" t="s">
        <v>27</v>
      </c>
      <c r="C19" s="77">
        <v>1</v>
      </c>
      <c r="D19" s="74">
        <v>1</v>
      </c>
      <c r="E19" s="74">
        <v>4</v>
      </c>
      <c r="F19" s="74">
        <v>7</v>
      </c>
      <c r="G19" s="76">
        <f t="shared" si="4"/>
        <v>13</v>
      </c>
      <c r="H19" s="77">
        <v>0</v>
      </c>
      <c r="I19" s="74">
        <v>1</v>
      </c>
      <c r="J19" s="74">
        <v>5</v>
      </c>
      <c r="K19" s="74">
        <v>7</v>
      </c>
      <c r="L19" s="76">
        <f t="shared" si="5"/>
        <v>13</v>
      </c>
      <c r="M19" s="74">
        <f t="shared" si="6"/>
        <v>1</v>
      </c>
      <c r="N19" s="74">
        <f t="shared" si="6"/>
        <v>0</v>
      </c>
      <c r="O19" s="74">
        <f t="shared" si="6"/>
        <v>-1</v>
      </c>
      <c r="P19" s="74">
        <f t="shared" si="6"/>
        <v>0</v>
      </c>
      <c r="Q19" s="74">
        <f t="shared" si="6"/>
        <v>0</v>
      </c>
    </row>
    <row r="20" spans="1:17" s="69" customFormat="1" ht="14.25" x14ac:dyDescent="0.2">
      <c r="A20" s="75">
        <v>12</v>
      </c>
      <c r="B20" s="74" t="s">
        <v>28</v>
      </c>
      <c r="C20" s="77">
        <v>8</v>
      </c>
      <c r="D20" s="77">
        <v>10</v>
      </c>
      <c r="E20" s="77">
        <v>20</v>
      </c>
      <c r="F20" s="74">
        <v>25</v>
      </c>
      <c r="G20" s="76">
        <f>SUM(C20:F20)</f>
        <v>63</v>
      </c>
      <c r="H20" s="77">
        <v>8</v>
      </c>
      <c r="I20" s="77">
        <v>10</v>
      </c>
      <c r="J20" s="77">
        <v>20</v>
      </c>
      <c r="K20" s="74">
        <v>25</v>
      </c>
      <c r="L20" s="76">
        <f>SUM(H20:K20)</f>
        <v>63</v>
      </c>
      <c r="M20" s="74">
        <f t="shared" si="6"/>
        <v>0</v>
      </c>
      <c r="N20" s="74">
        <f t="shared" si="6"/>
        <v>0</v>
      </c>
      <c r="O20" s="74">
        <f t="shared" si="6"/>
        <v>0</v>
      </c>
      <c r="P20" s="74">
        <f t="shared" si="6"/>
        <v>0</v>
      </c>
      <c r="Q20" s="74">
        <f t="shared" si="6"/>
        <v>0</v>
      </c>
    </row>
    <row r="21" spans="1:17" s="70" customFormat="1" x14ac:dyDescent="0.25">
      <c r="A21" s="71"/>
      <c r="B21" s="73" t="s">
        <v>29</v>
      </c>
      <c r="C21" s="10">
        <f t="shared" ref="C21:L21" si="7">SUM(C13:C20)</f>
        <v>155</v>
      </c>
      <c r="D21" s="10">
        <f t="shared" si="7"/>
        <v>198</v>
      </c>
      <c r="E21" s="10">
        <f t="shared" si="7"/>
        <v>280</v>
      </c>
      <c r="F21" s="10">
        <f t="shared" si="7"/>
        <v>318</v>
      </c>
      <c r="G21" s="10">
        <f t="shared" si="7"/>
        <v>951</v>
      </c>
      <c r="H21" s="10">
        <f t="shared" si="7"/>
        <v>154</v>
      </c>
      <c r="I21" s="10">
        <f t="shared" si="7"/>
        <v>193</v>
      </c>
      <c r="J21" s="10">
        <f t="shared" si="7"/>
        <v>276</v>
      </c>
      <c r="K21" s="10">
        <f t="shared" si="7"/>
        <v>323</v>
      </c>
      <c r="L21" s="10">
        <f t="shared" si="7"/>
        <v>946</v>
      </c>
      <c r="M21" s="73">
        <f t="shared" si="6"/>
        <v>1</v>
      </c>
      <c r="N21" s="73">
        <f t="shared" si="6"/>
        <v>5</v>
      </c>
      <c r="O21" s="73">
        <f t="shared" si="6"/>
        <v>4</v>
      </c>
      <c r="P21" s="73">
        <f t="shared" si="6"/>
        <v>-5</v>
      </c>
      <c r="Q21" s="73">
        <f t="shared" si="6"/>
        <v>5</v>
      </c>
    </row>
    <row r="22" spans="1:17" s="69" customFormat="1" x14ac:dyDescent="0.25">
      <c r="A22" s="71" t="s">
        <v>30</v>
      </c>
      <c r="B22" s="73" t="s">
        <v>31</v>
      </c>
      <c r="C22" s="74"/>
      <c r="D22" s="74"/>
      <c r="E22" s="74"/>
      <c r="F22" s="74"/>
      <c r="G22" s="76"/>
      <c r="H22" s="74"/>
      <c r="I22" s="74"/>
      <c r="J22" s="74"/>
      <c r="K22" s="74"/>
      <c r="L22" s="76"/>
      <c r="M22" s="74"/>
      <c r="N22" s="74"/>
      <c r="O22" s="74"/>
      <c r="P22" s="74"/>
      <c r="Q22" s="74"/>
    </row>
    <row r="23" spans="1:17" s="69" customFormat="1" ht="14.25" x14ac:dyDescent="0.2">
      <c r="A23" s="75">
        <v>13</v>
      </c>
      <c r="B23" s="74" t="s">
        <v>32</v>
      </c>
      <c r="C23" s="74">
        <v>7</v>
      </c>
      <c r="D23" s="74">
        <v>31</v>
      </c>
      <c r="E23" s="74">
        <v>27</v>
      </c>
      <c r="F23" s="74">
        <v>21</v>
      </c>
      <c r="G23" s="76">
        <f>C23+D23+E23+F23</f>
        <v>86</v>
      </c>
      <c r="H23" s="74">
        <v>7</v>
      </c>
      <c r="I23" s="74">
        <v>31</v>
      </c>
      <c r="J23" s="74">
        <v>27</v>
      </c>
      <c r="K23" s="74">
        <v>21</v>
      </c>
      <c r="L23" s="76">
        <f>H23+I23+J23+K23</f>
        <v>86</v>
      </c>
      <c r="M23" s="74">
        <f t="shared" ref="M23:Q44" si="8">C23-H23</f>
        <v>0</v>
      </c>
      <c r="N23" s="74">
        <f t="shared" si="8"/>
        <v>0</v>
      </c>
      <c r="O23" s="74">
        <f t="shared" si="8"/>
        <v>0</v>
      </c>
      <c r="P23" s="74">
        <f t="shared" si="8"/>
        <v>0</v>
      </c>
      <c r="Q23" s="74">
        <f t="shared" si="8"/>
        <v>0</v>
      </c>
    </row>
    <row r="24" spans="1:17" s="69" customFormat="1" ht="14.25" x14ac:dyDescent="0.2">
      <c r="A24" s="75">
        <v>14</v>
      </c>
      <c r="B24" s="74" t="s">
        <v>33</v>
      </c>
      <c r="C24" s="77">
        <v>184</v>
      </c>
      <c r="D24" s="77">
        <v>154</v>
      </c>
      <c r="E24" s="77">
        <v>105</v>
      </c>
      <c r="F24" s="77">
        <v>90</v>
      </c>
      <c r="G24" s="76">
        <f>C24+D24+E24+F24</f>
        <v>533</v>
      </c>
      <c r="H24" s="77">
        <v>181</v>
      </c>
      <c r="I24" s="77">
        <v>154</v>
      </c>
      <c r="J24" s="77">
        <v>104</v>
      </c>
      <c r="K24" s="77">
        <v>88</v>
      </c>
      <c r="L24" s="76">
        <f>H24+I24+J24+K24</f>
        <v>527</v>
      </c>
      <c r="M24" s="74">
        <f t="shared" si="8"/>
        <v>3</v>
      </c>
      <c r="N24" s="74">
        <f t="shared" si="8"/>
        <v>0</v>
      </c>
      <c r="O24" s="74">
        <f t="shared" si="8"/>
        <v>1</v>
      </c>
      <c r="P24" s="74">
        <f t="shared" si="8"/>
        <v>2</v>
      </c>
      <c r="Q24" s="74">
        <f t="shared" si="8"/>
        <v>6</v>
      </c>
    </row>
    <row r="25" spans="1:17" s="69" customFormat="1" ht="14.25" x14ac:dyDescent="0.2">
      <c r="A25" s="75">
        <v>15</v>
      </c>
      <c r="B25" s="74" t="s">
        <v>34</v>
      </c>
      <c r="C25" s="77">
        <v>43</v>
      </c>
      <c r="D25" s="77">
        <v>32</v>
      </c>
      <c r="E25" s="77">
        <v>38</v>
      </c>
      <c r="F25" s="77">
        <v>67</v>
      </c>
      <c r="G25" s="76">
        <f>C25+D25+E25+F25</f>
        <v>180</v>
      </c>
      <c r="H25" s="77">
        <v>43</v>
      </c>
      <c r="I25" s="77">
        <v>32</v>
      </c>
      <c r="J25" s="77">
        <v>38</v>
      </c>
      <c r="K25" s="77">
        <v>67</v>
      </c>
      <c r="L25" s="76">
        <f>H25+I25+J25+K25</f>
        <v>180</v>
      </c>
      <c r="M25" s="74">
        <f>C25-H25</f>
        <v>0</v>
      </c>
      <c r="N25" s="74">
        <f>D25-I25</f>
        <v>0</v>
      </c>
      <c r="O25" s="74">
        <f>E25-J25</f>
        <v>0</v>
      </c>
      <c r="P25" s="74">
        <f>F25-K25</f>
        <v>0</v>
      </c>
      <c r="Q25" s="74">
        <f>G25-L25</f>
        <v>0</v>
      </c>
    </row>
    <row r="26" spans="1:17" s="69" customFormat="1" ht="14.25" x14ac:dyDescent="0.2">
      <c r="A26" s="75">
        <v>16</v>
      </c>
      <c r="B26" s="74" t="s">
        <v>35</v>
      </c>
      <c r="C26" s="74">
        <v>4</v>
      </c>
      <c r="D26" s="77">
        <v>0</v>
      </c>
      <c r="E26" s="77">
        <v>7</v>
      </c>
      <c r="F26" s="74">
        <v>6</v>
      </c>
      <c r="G26" s="76">
        <f>SUM(C26:F26)</f>
        <v>17</v>
      </c>
      <c r="H26" s="74">
        <v>4</v>
      </c>
      <c r="I26" s="77">
        <v>0</v>
      </c>
      <c r="J26" s="77">
        <v>7</v>
      </c>
      <c r="K26" s="74">
        <v>6</v>
      </c>
      <c r="L26" s="76">
        <f>SUM(H26:K26)</f>
        <v>17</v>
      </c>
      <c r="M26" s="74">
        <f t="shared" si="8"/>
        <v>0</v>
      </c>
      <c r="N26" s="74">
        <f t="shared" si="8"/>
        <v>0</v>
      </c>
      <c r="O26" s="74">
        <f t="shared" si="8"/>
        <v>0</v>
      </c>
      <c r="P26" s="74">
        <f t="shared" si="8"/>
        <v>0</v>
      </c>
      <c r="Q26" s="74">
        <f t="shared" si="8"/>
        <v>0</v>
      </c>
    </row>
    <row r="27" spans="1:17" s="69" customFormat="1" ht="14.25" x14ac:dyDescent="0.2">
      <c r="A27" s="75">
        <v>17</v>
      </c>
      <c r="B27" s="74" t="s">
        <v>36</v>
      </c>
      <c r="C27" s="77">
        <v>0</v>
      </c>
      <c r="D27" s="77">
        <v>6</v>
      </c>
      <c r="E27" s="74">
        <v>10</v>
      </c>
      <c r="F27" s="74">
        <v>25</v>
      </c>
      <c r="G27" s="76">
        <f t="shared" ref="G27:G43" si="9">SUM(C27:F27)</f>
        <v>41</v>
      </c>
      <c r="H27" s="77">
        <v>0</v>
      </c>
      <c r="I27" s="77">
        <v>6</v>
      </c>
      <c r="J27" s="74">
        <v>10</v>
      </c>
      <c r="K27" s="74">
        <v>25</v>
      </c>
      <c r="L27" s="76">
        <f t="shared" ref="L27:L43" si="10">SUM(H27:K27)</f>
        <v>41</v>
      </c>
      <c r="M27" s="74">
        <f t="shared" si="8"/>
        <v>0</v>
      </c>
      <c r="N27" s="74">
        <f t="shared" si="8"/>
        <v>0</v>
      </c>
      <c r="O27" s="74">
        <f t="shared" si="8"/>
        <v>0</v>
      </c>
      <c r="P27" s="74">
        <f t="shared" si="8"/>
        <v>0</v>
      </c>
      <c r="Q27" s="74">
        <f t="shared" si="8"/>
        <v>0</v>
      </c>
    </row>
    <row r="28" spans="1:17" s="69" customFormat="1" ht="14.25" x14ac:dyDescent="0.2">
      <c r="A28" s="75">
        <v>18</v>
      </c>
      <c r="B28" s="74" t="s">
        <v>37</v>
      </c>
      <c r="C28" s="74">
        <v>0</v>
      </c>
      <c r="D28" s="77">
        <v>1</v>
      </c>
      <c r="E28" s="74">
        <v>2</v>
      </c>
      <c r="F28" s="74">
        <v>9</v>
      </c>
      <c r="G28" s="76">
        <f t="shared" si="9"/>
        <v>12</v>
      </c>
      <c r="H28" s="74">
        <v>0</v>
      </c>
      <c r="I28" s="77">
        <v>1</v>
      </c>
      <c r="J28" s="74">
        <v>2</v>
      </c>
      <c r="K28" s="74">
        <v>9</v>
      </c>
      <c r="L28" s="76">
        <f t="shared" si="10"/>
        <v>12</v>
      </c>
      <c r="M28" s="74">
        <f t="shared" si="8"/>
        <v>0</v>
      </c>
      <c r="N28" s="74">
        <f t="shared" si="8"/>
        <v>0</v>
      </c>
      <c r="O28" s="74">
        <f t="shared" si="8"/>
        <v>0</v>
      </c>
      <c r="P28" s="74">
        <f t="shared" si="8"/>
        <v>0</v>
      </c>
      <c r="Q28" s="74">
        <f t="shared" si="8"/>
        <v>0</v>
      </c>
    </row>
    <row r="29" spans="1:17" s="69" customFormat="1" ht="14.25" x14ac:dyDescent="0.2">
      <c r="A29" s="75">
        <v>19</v>
      </c>
      <c r="B29" s="74" t="s">
        <v>38</v>
      </c>
      <c r="C29" s="77">
        <v>21</v>
      </c>
      <c r="D29" s="74">
        <v>35</v>
      </c>
      <c r="E29" s="74">
        <v>23</v>
      </c>
      <c r="F29" s="74">
        <v>21</v>
      </c>
      <c r="G29" s="76">
        <f t="shared" si="9"/>
        <v>100</v>
      </c>
      <c r="H29" s="77">
        <v>21</v>
      </c>
      <c r="I29" s="74">
        <v>35</v>
      </c>
      <c r="J29" s="74">
        <v>23</v>
      </c>
      <c r="K29" s="74">
        <v>21</v>
      </c>
      <c r="L29" s="76">
        <f t="shared" si="10"/>
        <v>100</v>
      </c>
      <c r="M29" s="74">
        <f t="shared" si="8"/>
        <v>0</v>
      </c>
      <c r="N29" s="74">
        <f t="shared" si="8"/>
        <v>0</v>
      </c>
      <c r="O29" s="74">
        <f t="shared" si="8"/>
        <v>0</v>
      </c>
      <c r="P29" s="74">
        <f t="shared" si="8"/>
        <v>0</v>
      </c>
      <c r="Q29" s="74">
        <f t="shared" si="8"/>
        <v>0</v>
      </c>
    </row>
    <row r="30" spans="1:17" s="69" customFormat="1" ht="14.25" x14ac:dyDescent="0.2">
      <c r="A30" s="75">
        <v>20</v>
      </c>
      <c r="B30" s="74" t="s">
        <v>39</v>
      </c>
      <c r="C30" s="77">
        <v>0</v>
      </c>
      <c r="D30" s="77">
        <v>0</v>
      </c>
      <c r="E30" s="77">
        <v>2</v>
      </c>
      <c r="F30" s="74">
        <v>6</v>
      </c>
      <c r="G30" s="76">
        <f t="shared" si="9"/>
        <v>8</v>
      </c>
      <c r="H30" s="77">
        <v>0</v>
      </c>
      <c r="I30" s="77">
        <v>0</v>
      </c>
      <c r="J30" s="77">
        <v>2</v>
      </c>
      <c r="K30" s="74">
        <v>6</v>
      </c>
      <c r="L30" s="76">
        <f t="shared" si="10"/>
        <v>8</v>
      </c>
      <c r="M30" s="74">
        <f t="shared" si="8"/>
        <v>0</v>
      </c>
      <c r="N30" s="74">
        <f t="shared" si="8"/>
        <v>0</v>
      </c>
      <c r="O30" s="74">
        <f t="shared" si="8"/>
        <v>0</v>
      </c>
      <c r="P30" s="74">
        <f t="shared" si="8"/>
        <v>0</v>
      </c>
      <c r="Q30" s="74">
        <f t="shared" si="8"/>
        <v>0</v>
      </c>
    </row>
    <row r="31" spans="1:17" s="69" customFormat="1" ht="14.25" x14ac:dyDescent="0.2">
      <c r="A31" s="75">
        <v>21</v>
      </c>
      <c r="B31" s="74" t="s">
        <v>40</v>
      </c>
      <c r="C31" s="77">
        <v>0</v>
      </c>
      <c r="D31" s="74">
        <v>14</v>
      </c>
      <c r="E31" s="74">
        <v>14</v>
      </c>
      <c r="F31" s="74">
        <v>24</v>
      </c>
      <c r="G31" s="76">
        <f t="shared" si="9"/>
        <v>52</v>
      </c>
      <c r="H31" s="77">
        <v>0</v>
      </c>
      <c r="I31" s="74">
        <v>15</v>
      </c>
      <c r="J31" s="74">
        <v>14</v>
      </c>
      <c r="K31" s="74">
        <v>24</v>
      </c>
      <c r="L31" s="76">
        <f t="shared" si="10"/>
        <v>53</v>
      </c>
      <c r="M31" s="74">
        <f t="shared" si="8"/>
        <v>0</v>
      </c>
      <c r="N31" s="74">
        <f t="shared" si="8"/>
        <v>-1</v>
      </c>
      <c r="O31" s="74">
        <f t="shared" si="8"/>
        <v>0</v>
      </c>
      <c r="P31" s="74">
        <f t="shared" si="8"/>
        <v>0</v>
      </c>
      <c r="Q31" s="74">
        <f t="shared" si="8"/>
        <v>-1</v>
      </c>
    </row>
    <row r="32" spans="1:17" s="69" customFormat="1" ht="14.25" x14ac:dyDescent="0.2">
      <c r="A32" s="75">
        <v>22</v>
      </c>
      <c r="B32" s="74" t="s">
        <v>41</v>
      </c>
      <c r="C32" s="77">
        <v>3</v>
      </c>
      <c r="D32" s="74">
        <v>6</v>
      </c>
      <c r="E32" s="74">
        <v>29</v>
      </c>
      <c r="F32" s="74">
        <v>24</v>
      </c>
      <c r="G32" s="76">
        <f t="shared" si="9"/>
        <v>62</v>
      </c>
      <c r="H32" s="77">
        <v>3</v>
      </c>
      <c r="I32" s="74">
        <v>11</v>
      </c>
      <c r="J32" s="74">
        <v>21</v>
      </c>
      <c r="K32" s="74">
        <v>26</v>
      </c>
      <c r="L32" s="76">
        <f t="shared" si="10"/>
        <v>61</v>
      </c>
      <c r="M32" s="74">
        <f t="shared" si="8"/>
        <v>0</v>
      </c>
      <c r="N32" s="74">
        <f t="shared" si="8"/>
        <v>-5</v>
      </c>
      <c r="O32" s="74">
        <f t="shared" si="8"/>
        <v>8</v>
      </c>
      <c r="P32" s="74">
        <f t="shared" si="8"/>
        <v>-2</v>
      </c>
      <c r="Q32" s="74">
        <f t="shared" si="8"/>
        <v>1</v>
      </c>
    </row>
    <row r="33" spans="1:17" s="69" customFormat="1" ht="14.25" x14ac:dyDescent="0.2">
      <c r="A33" s="75">
        <v>23</v>
      </c>
      <c r="B33" s="74" t="s">
        <v>42</v>
      </c>
      <c r="C33" s="74">
        <v>3</v>
      </c>
      <c r="D33" s="74">
        <v>12</v>
      </c>
      <c r="E33" s="74">
        <v>5</v>
      </c>
      <c r="F33" s="74">
        <v>22</v>
      </c>
      <c r="G33" s="76">
        <f t="shared" si="9"/>
        <v>42</v>
      </c>
      <c r="H33" s="74">
        <v>3</v>
      </c>
      <c r="I33" s="74">
        <v>12</v>
      </c>
      <c r="J33" s="74">
        <v>5</v>
      </c>
      <c r="K33" s="74">
        <v>18</v>
      </c>
      <c r="L33" s="76">
        <f t="shared" si="10"/>
        <v>38</v>
      </c>
      <c r="M33" s="74">
        <f t="shared" si="8"/>
        <v>0</v>
      </c>
      <c r="N33" s="74">
        <f t="shared" si="8"/>
        <v>0</v>
      </c>
      <c r="O33" s="74">
        <f t="shared" si="8"/>
        <v>0</v>
      </c>
      <c r="P33" s="74">
        <f t="shared" si="8"/>
        <v>4</v>
      </c>
      <c r="Q33" s="74">
        <f t="shared" si="8"/>
        <v>4</v>
      </c>
    </row>
    <row r="34" spans="1:17" s="69" customFormat="1" ht="14.25" x14ac:dyDescent="0.2">
      <c r="A34" s="75">
        <v>24</v>
      </c>
      <c r="B34" s="74" t="s">
        <v>43</v>
      </c>
      <c r="C34" s="77">
        <v>1</v>
      </c>
      <c r="D34" s="74">
        <v>8</v>
      </c>
      <c r="E34" s="74">
        <v>14</v>
      </c>
      <c r="F34" s="74">
        <v>22</v>
      </c>
      <c r="G34" s="76">
        <f t="shared" si="9"/>
        <v>45</v>
      </c>
      <c r="H34" s="77">
        <v>1</v>
      </c>
      <c r="I34" s="74">
        <v>8</v>
      </c>
      <c r="J34" s="74">
        <v>14</v>
      </c>
      <c r="K34" s="74">
        <v>23</v>
      </c>
      <c r="L34" s="76">
        <f t="shared" si="10"/>
        <v>46</v>
      </c>
      <c r="M34" s="74">
        <f t="shared" si="8"/>
        <v>0</v>
      </c>
      <c r="N34" s="74">
        <f t="shared" si="8"/>
        <v>0</v>
      </c>
      <c r="O34" s="74">
        <f t="shared" si="8"/>
        <v>0</v>
      </c>
      <c r="P34" s="74">
        <f t="shared" si="8"/>
        <v>-1</v>
      </c>
      <c r="Q34" s="74">
        <f t="shared" si="8"/>
        <v>-1</v>
      </c>
    </row>
    <row r="35" spans="1:17" s="69" customFormat="1" ht="14.25" x14ac:dyDescent="0.2">
      <c r="A35" s="75">
        <v>25</v>
      </c>
      <c r="B35" s="74" t="s">
        <v>44</v>
      </c>
      <c r="C35" s="77">
        <v>0</v>
      </c>
      <c r="D35" s="74">
        <v>13</v>
      </c>
      <c r="E35" s="74">
        <v>5</v>
      </c>
      <c r="F35" s="74">
        <v>2</v>
      </c>
      <c r="G35" s="76">
        <f t="shared" si="9"/>
        <v>20</v>
      </c>
      <c r="H35" s="77">
        <v>0</v>
      </c>
      <c r="I35" s="74">
        <v>13</v>
      </c>
      <c r="J35" s="74">
        <v>5</v>
      </c>
      <c r="K35" s="74">
        <v>2</v>
      </c>
      <c r="L35" s="76">
        <f t="shared" si="10"/>
        <v>20</v>
      </c>
      <c r="M35" s="74">
        <f t="shared" si="8"/>
        <v>0</v>
      </c>
      <c r="N35" s="74">
        <f t="shared" si="8"/>
        <v>0</v>
      </c>
      <c r="O35" s="74">
        <f t="shared" si="8"/>
        <v>0</v>
      </c>
      <c r="P35" s="74">
        <f t="shared" si="8"/>
        <v>0</v>
      </c>
      <c r="Q35" s="74">
        <f t="shared" si="8"/>
        <v>0</v>
      </c>
    </row>
    <row r="36" spans="1:17" s="69" customFormat="1" ht="14.25" x14ac:dyDescent="0.2">
      <c r="A36" s="75">
        <v>26</v>
      </c>
      <c r="B36" s="74" t="s">
        <v>45</v>
      </c>
      <c r="C36" s="77">
        <v>1</v>
      </c>
      <c r="D36" s="77">
        <v>8</v>
      </c>
      <c r="E36" s="77">
        <v>21</v>
      </c>
      <c r="F36" s="74">
        <v>43</v>
      </c>
      <c r="G36" s="76">
        <f t="shared" si="9"/>
        <v>73</v>
      </c>
      <c r="H36" s="77">
        <v>1</v>
      </c>
      <c r="I36" s="77">
        <v>8</v>
      </c>
      <c r="J36" s="77">
        <v>62</v>
      </c>
      <c r="K36" s="74">
        <v>2</v>
      </c>
      <c r="L36" s="76">
        <f t="shared" si="10"/>
        <v>73</v>
      </c>
      <c r="M36" s="74">
        <f t="shared" si="8"/>
        <v>0</v>
      </c>
      <c r="N36" s="74">
        <f t="shared" si="8"/>
        <v>0</v>
      </c>
      <c r="O36" s="74">
        <f t="shared" si="8"/>
        <v>-41</v>
      </c>
      <c r="P36" s="74">
        <f t="shared" si="8"/>
        <v>41</v>
      </c>
      <c r="Q36" s="74">
        <f t="shared" si="8"/>
        <v>0</v>
      </c>
    </row>
    <row r="37" spans="1:17" s="69" customFormat="1" x14ac:dyDescent="0.25">
      <c r="A37" s="75">
        <v>27</v>
      </c>
      <c r="B37" s="74" t="s">
        <v>46</v>
      </c>
      <c r="C37" s="77">
        <v>19</v>
      </c>
      <c r="D37" s="77">
        <v>68</v>
      </c>
      <c r="E37" s="77">
        <v>52</v>
      </c>
      <c r="F37" s="74">
        <v>163</v>
      </c>
      <c r="G37" s="76">
        <f t="shared" si="9"/>
        <v>302</v>
      </c>
      <c r="H37" s="77">
        <v>18</v>
      </c>
      <c r="I37" s="77">
        <v>68</v>
      </c>
      <c r="J37" s="77">
        <v>50</v>
      </c>
      <c r="K37" s="74">
        <v>163</v>
      </c>
      <c r="L37" s="10">
        <f t="shared" si="10"/>
        <v>299</v>
      </c>
      <c r="M37" s="74">
        <f t="shared" si="8"/>
        <v>1</v>
      </c>
      <c r="N37" s="74">
        <f t="shared" si="8"/>
        <v>0</v>
      </c>
      <c r="O37" s="74">
        <f t="shared" si="8"/>
        <v>2</v>
      </c>
      <c r="P37" s="74">
        <f t="shared" si="8"/>
        <v>0</v>
      </c>
      <c r="Q37" s="74">
        <f t="shared" si="8"/>
        <v>3</v>
      </c>
    </row>
    <row r="38" spans="1:17" s="69" customFormat="1" ht="14.25" x14ac:dyDescent="0.2">
      <c r="A38" s="75">
        <v>28</v>
      </c>
      <c r="B38" s="74" t="s">
        <v>47</v>
      </c>
      <c r="C38" s="77">
        <v>14</v>
      </c>
      <c r="D38" s="77">
        <v>76</v>
      </c>
      <c r="E38" s="77">
        <v>63</v>
      </c>
      <c r="F38" s="74">
        <v>133</v>
      </c>
      <c r="G38" s="76">
        <f t="shared" si="9"/>
        <v>286</v>
      </c>
      <c r="H38" s="77">
        <v>14</v>
      </c>
      <c r="I38" s="77">
        <v>76</v>
      </c>
      <c r="J38" s="77">
        <v>63</v>
      </c>
      <c r="K38" s="74">
        <v>133</v>
      </c>
      <c r="L38" s="76">
        <f t="shared" si="10"/>
        <v>286</v>
      </c>
      <c r="M38" s="74">
        <f t="shared" si="8"/>
        <v>0</v>
      </c>
      <c r="N38" s="74">
        <f t="shared" si="8"/>
        <v>0</v>
      </c>
      <c r="O38" s="74">
        <f t="shared" si="8"/>
        <v>0</v>
      </c>
      <c r="P38" s="74">
        <f t="shared" si="8"/>
        <v>0</v>
      </c>
      <c r="Q38" s="74">
        <f t="shared" si="8"/>
        <v>0</v>
      </c>
    </row>
    <row r="39" spans="1:17" s="69" customFormat="1" ht="14.25" x14ac:dyDescent="0.2">
      <c r="A39" s="75">
        <v>29</v>
      </c>
      <c r="B39" s="74" t="s">
        <v>48</v>
      </c>
      <c r="C39" s="77">
        <v>41</v>
      </c>
      <c r="D39" s="77">
        <v>88</v>
      </c>
      <c r="E39" s="77">
        <v>46</v>
      </c>
      <c r="F39" s="74">
        <v>162</v>
      </c>
      <c r="G39" s="76">
        <f t="shared" si="9"/>
        <v>337</v>
      </c>
      <c r="H39" s="77">
        <v>44</v>
      </c>
      <c r="I39" s="77">
        <v>78</v>
      </c>
      <c r="J39" s="77">
        <v>53</v>
      </c>
      <c r="K39" s="74">
        <v>159</v>
      </c>
      <c r="L39" s="76">
        <f t="shared" si="10"/>
        <v>334</v>
      </c>
      <c r="M39" s="74">
        <f t="shared" si="8"/>
        <v>-3</v>
      </c>
      <c r="N39" s="74">
        <f t="shared" si="8"/>
        <v>10</v>
      </c>
      <c r="O39" s="74">
        <f t="shared" si="8"/>
        <v>-7</v>
      </c>
      <c r="P39" s="74">
        <f t="shared" si="8"/>
        <v>3</v>
      </c>
      <c r="Q39" s="74">
        <f t="shared" si="8"/>
        <v>3</v>
      </c>
    </row>
    <row r="40" spans="1:17" s="69" customFormat="1" ht="14.25" x14ac:dyDescent="0.2">
      <c r="A40" s="75">
        <v>30</v>
      </c>
      <c r="B40" s="74" t="s">
        <v>49</v>
      </c>
      <c r="C40" s="77">
        <v>16</v>
      </c>
      <c r="D40" s="77">
        <v>15</v>
      </c>
      <c r="E40" s="77">
        <v>12</v>
      </c>
      <c r="F40" s="74">
        <v>34</v>
      </c>
      <c r="G40" s="76">
        <f t="shared" si="9"/>
        <v>77</v>
      </c>
      <c r="H40" s="77">
        <v>16</v>
      </c>
      <c r="I40" s="77">
        <v>15</v>
      </c>
      <c r="J40" s="77">
        <v>12</v>
      </c>
      <c r="K40" s="74">
        <v>34</v>
      </c>
      <c r="L40" s="76">
        <f t="shared" si="10"/>
        <v>77</v>
      </c>
      <c r="M40" s="74">
        <f t="shared" si="8"/>
        <v>0</v>
      </c>
      <c r="N40" s="74">
        <f t="shared" si="8"/>
        <v>0</v>
      </c>
      <c r="O40" s="74">
        <f t="shared" si="8"/>
        <v>0</v>
      </c>
      <c r="P40" s="74">
        <f t="shared" si="8"/>
        <v>0</v>
      </c>
      <c r="Q40" s="74">
        <f t="shared" si="8"/>
        <v>0</v>
      </c>
    </row>
    <row r="41" spans="1:17" s="69" customFormat="1" ht="14.25" x14ac:dyDescent="0.2">
      <c r="A41" s="75">
        <v>31</v>
      </c>
      <c r="B41" s="74" t="s">
        <v>50</v>
      </c>
      <c r="C41" s="77">
        <v>2</v>
      </c>
      <c r="D41" s="77">
        <v>38</v>
      </c>
      <c r="E41" s="77">
        <v>37</v>
      </c>
      <c r="F41" s="74">
        <v>28</v>
      </c>
      <c r="G41" s="76">
        <f t="shared" si="9"/>
        <v>105</v>
      </c>
      <c r="H41" s="77">
        <v>2</v>
      </c>
      <c r="I41" s="77">
        <v>38</v>
      </c>
      <c r="J41" s="77">
        <v>37</v>
      </c>
      <c r="K41" s="74">
        <v>28</v>
      </c>
      <c r="L41" s="76">
        <f t="shared" si="10"/>
        <v>105</v>
      </c>
      <c r="M41" s="74">
        <f t="shared" si="8"/>
        <v>0</v>
      </c>
      <c r="N41" s="74">
        <f t="shared" si="8"/>
        <v>0</v>
      </c>
      <c r="O41" s="74">
        <f t="shared" si="8"/>
        <v>0</v>
      </c>
      <c r="P41" s="74">
        <f t="shared" si="8"/>
        <v>0</v>
      </c>
      <c r="Q41" s="74">
        <f t="shared" si="8"/>
        <v>0</v>
      </c>
    </row>
    <row r="42" spans="1:17" s="69" customFormat="1" ht="14.25" x14ac:dyDescent="0.2">
      <c r="A42" s="75">
        <v>32</v>
      </c>
      <c r="B42" s="74" t="s">
        <v>51</v>
      </c>
      <c r="C42" s="77">
        <v>4</v>
      </c>
      <c r="D42" s="77">
        <v>1</v>
      </c>
      <c r="E42" s="77">
        <v>10</v>
      </c>
      <c r="F42" s="74">
        <v>7</v>
      </c>
      <c r="G42" s="76">
        <f t="shared" si="9"/>
        <v>22</v>
      </c>
      <c r="H42" s="77">
        <v>4</v>
      </c>
      <c r="I42" s="77">
        <v>1</v>
      </c>
      <c r="J42" s="77">
        <v>10</v>
      </c>
      <c r="K42" s="74">
        <v>6</v>
      </c>
      <c r="L42" s="76">
        <f t="shared" si="10"/>
        <v>21</v>
      </c>
      <c r="M42" s="74">
        <f t="shared" si="8"/>
        <v>0</v>
      </c>
      <c r="N42" s="74">
        <f t="shared" si="8"/>
        <v>0</v>
      </c>
      <c r="O42" s="74">
        <f t="shared" si="8"/>
        <v>0</v>
      </c>
      <c r="P42" s="74">
        <f t="shared" si="8"/>
        <v>1</v>
      </c>
      <c r="Q42" s="74">
        <f t="shared" si="8"/>
        <v>1</v>
      </c>
    </row>
    <row r="43" spans="1:17" s="69" customFormat="1" ht="14.25" x14ac:dyDescent="0.2">
      <c r="A43" s="75">
        <v>33</v>
      </c>
      <c r="B43" s="74" t="s">
        <v>52</v>
      </c>
      <c r="C43" s="77">
        <v>8</v>
      </c>
      <c r="D43" s="77">
        <v>27</v>
      </c>
      <c r="E43" s="77">
        <v>15</v>
      </c>
      <c r="F43" s="74">
        <v>32</v>
      </c>
      <c r="G43" s="76">
        <f t="shared" si="9"/>
        <v>82</v>
      </c>
      <c r="H43" s="74">
        <v>8</v>
      </c>
      <c r="I43" s="74">
        <v>25</v>
      </c>
      <c r="J43" s="74">
        <v>14</v>
      </c>
      <c r="K43" s="74">
        <v>32</v>
      </c>
      <c r="L43" s="76">
        <f t="shared" si="10"/>
        <v>79</v>
      </c>
      <c r="M43" s="74">
        <f t="shared" si="8"/>
        <v>0</v>
      </c>
      <c r="N43" s="74">
        <f t="shared" si="8"/>
        <v>2</v>
      </c>
      <c r="O43" s="74">
        <f t="shared" si="8"/>
        <v>1</v>
      </c>
      <c r="P43" s="74">
        <f t="shared" si="8"/>
        <v>0</v>
      </c>
      <c r="Q43" s="74">
        <f t="shared" si="8"/>
        <v>3</v>
      </c>
    </row>
    <row r="44" spans="1:17" s="70" customFormat="1" x14ac:dyDescent="0.25">
      <c r="A44" s="71"/>
      <c r="B44" s="73" t="s">
        <v>53</v>
      </c>
      <c r="C44" s="10">
        <f t="shared" ref="C44:G44" si="11">SUM(C23:C43)</f>
        <v>371</v>
      </c>
      <c r="D44" s="10">
        <f t="shared" si="11"/>
        <v>633</v>
      </c>
      <c r="E44" s="10">
        <f t="shared" si="11"/>
        <v>537</v>
      </c>
      <c r="F44" s="10">
        <f t="shared" si="11"/>
        <v>941</v>
      </c>
      <c r="G44" s="10">
        <f t="shared" si="11"/>
        <v>2482</v>
      </c>
      <c r="H44" s="10">
        <f>SUM(H23:H43)</f>
        <v>370</v>
      </c>
      <c r="I44" s="10">
        <f>SUM(I23:I43)</f>
        <v>627</v>
      </c>
      <c r="J44" s="10">
        <f>SUM(J23:J43)</f>
        <v>573</v>
      </c>
      <c r="K44" s="10">
        <f>SUM(K23:K43)</f>
        <v>893</v>
      </c>
      <c r="L44" s="10">
        <f>SUM(L23:L43)</f>
        <v>2463</v>
      </c>
      <c r="M44" s="73">
        <f t="shared" si="8"/>
        <v>1</v>
      </c>
      <c r="N44" s="73">
        <f t="shared" si="8"/>
        <v>6</v>
      </c>
      <c r="O44" s="73">
        <f t="shared" si="8"/>
        <v>-36</v>
      </c>
      <c r="P44" s="73">
        <f t="shared" si="8"/>
        <v>48</v>
      </c>
      <c r="Q44" s="73">
        <f t="shared" si="8"/>
        <v>19</v>
      </c>
    </row>
    <row r="45" spans="1:17" s="69" customFormat="1" x14ac:dyDescent="0.25">
      <c r="A45" s="71"/>
      <c r="B45" s="73" t="s">
        <v>55</v>
      </c>
      <c r="C45" s="74" t="s">
        <v>136</v>
      </c>
      <c r="D45" s="74"/>
      <c r="E45" s="74"/>
      <c r="F45" s="74"/>
      <c r="G45" s="74"/>
      <c r="H45" s="74" t="s">
        <v>136</v>
      </c>
      <c r="I45" s="74"/>
      <c r="J45" s="74"/>
      <c r="K45" s="74"/>
      <c r="L45" s="74"/>
      <c r="M45" s="74"/>
      <c r="N45" s="74"/>
      <c r="O45" s="74"/>
      <c r="P45" s="74"/>
      <c r="Q45" s="74"/>
    </row>
    <row r="46" spans="1:17" s="69" customFormat="1" ht="14.25" x14ac:dyDescent="0.2">
      <c r="A46" s="75">
        <v>34</v>
      </c>
      <c r="B46" s="74" t="s">
        <v>56</v>
      </c>
      <c r="C46" s="74">
        <v>838</v>
      </c>
      <c r="D46" s="74">
        <v>150</v>
      </c>
      <c r="E46" s="74">
        <v>122</v>
      </c>
      <c r="F46" s="77">
        <v>32</v>
      </c>
      <c r="G46" s="76">
        <f>SUM(C46:F46)</f>
        <v>1142</v>
      </c>
      <c r="H46" s="74">
        <v>839</v>
      </c>
      <c r="I46" s="74">
        <v>153</v>
      </c>
      <c r="J46" s="74">
        <v>119</v>
      </c>
      <c r="K46" s="77">
        <v>31</v>
      </c>
      <c r="L46" s="76">
        <f>SUM(H46:K46)</f>
        <v>1142</v>
      </c>
      <c r="M46" s="74">
        <f t="shared" ref="M46:Q48" si="12">C46-H46</f>
        <v>-1</v>
      </c>
      <c r="N46" s="74">
        <f t="shared" si="12"/>
        <v>-3</v>
      </c>
      <c r="O46" s="74">
        <f t="shared" si="12"/>
        <v>3</v>
      </c>
      <c r="P46" s="74">
        <f t="shared" si="12"/>
        <v>1</v>
      </c>
      <c r="Q46" s="74">
        <f t="shared" si="12"/>
        <v>0</v>
      </c>
    </row>
    <row r="47" spans="1:17" s="69" customFormat="1" ht="14.25" x14ac:dyDescent="0.2">
      <c r="A47" s="75">
        <v>35</v>
      </c>
      <c r="B47" s="74" t="s">
        <v>57</v>
      </c>
      <c r="C47" s="74">
        <v>427</v>
      </c>
      <c r="D47" s="74">
        <v>140</v>
      </c>
      <c r="E47" s="74">
        <v>65</v>
      </c>
      <c r="F47" s="77">
        <v>0</v>
      </c>
      <c r="G47" s="76">
        <f>SUM(C47:F47)</f>
        <v>632</v>
      </c>
      <c r="H47" s="74">
        <v>428</v>
      </c>
      <c r="I47" s="74">
        <v>140</v>
      </c>
      <c r="J47" s="74">
        <v>65</v>
      </c>
      <c r="K47" s="77">
        <v>0</v>
      </c>
      <c r="L47" s="76">
        <f>SUM(H47:K47)</f>
        <v>633</v>
      </c>
      <c r="M47" s="74">
        <f t="shared" si="12"/>
        <v>-1</v>
      </c>
      <c r="N47" s="74">
        <f t="shared" si="12"/>
        <v>0</v>
      </c>
      <c r="O47" s="74">
        <f t="shared" si="12"/>
        <v>0</v>
      </c>
      <c r="P47" s="74">
        <f t="shared" si="12"/>
        <v>0</v>
      </c>
      <c r="Q47" s="74">
        <f t="shared" si="12"/>
        <v>-1</v>
      </c>
    </row>
    <row r="48" spans="1:17" s="69" customFormat="1" x14ac:dyDescent="0.25">
      <c r="A48" s="75"/>
      <c r="B48" s="73" t="s">
        <v>58</v>
      </c>
      <c r="C48" s="76">
        <f t="shared" ref="C48:L48" si="13">SUM(C46:C47)</f>
        <v>1265</v>
      </c>
      <c r="D48" s="76">
        <f t="shared" si="13"/>
        <v>290</v>
      </c>
      <c r="E48" s="76">
        <f t="shared" si="13"/>
        <v>187</v>
      </c>
      <c r="F48" s="76">
        <f t="shared" si="13"/>
        <v>32</v>
      </c>
      <c r="G48" s="76">
        <f t="shared" si="13"/>
        <v>1774</v>
      </c>
      <c r="H48" s="76">
        <f t="shared" si="13"/>
        <v>1267</v>
      </c>
      <c r="I48" s="76">
        <f t="shared" si="13"/>
        <v>293</v>
      </c>
      <c r="J48" s="76">
        <f t="shared" si="13"/>
        <v>184</v>
      </c>
      <c r="K48" s="76">
        <f t="shared" si="13"/>
        <v>31</v>
      </c>
      <c r="L48" s="76">
        <f t="shared" si="13"/>
        <v>1775</v>
      </c>
      <c r="M48" s="74">
        <f t="shared" si="12"/>
        <v>-2</v>
      </c>
      <c r="N48" s="74">
        <f t="shared" si="12"/>
        <v>-3</v>
      </c>
      <c r="O48" s="74">
        <f t="shared" si="12"/>
        <v>3</v>
      </c>
      <c r="P48" s="74">
        <f t="shared" si="12"/>
        <v>1</v>
      </c>
      <c r="Q48" s="74">
        <f t="shared" si="12"/>
        <v>-1</v>
      </c>
    </row>
    <row r="49" spans="1:17" s="70" customFormat="1" x14ac:dyDescent="0.25">
      <c r="A49" s="73" t="s">
        <v>60</v>
      </c>
      <c r="B49" s="73"/>
      <c r="C49" s="10">
        <f t="shared" ref="C49:L49" si="14">SUM(C11,C21,C44,C48)</f>
        <v>3539</v>
      </c>
      <c r="D49" s="10">
        <f t="shared" si="14"/>
        <v>2328</v>
      </c>
      <c r="E49" s="10">
        <f t="shared" si="14"/>
        <v>2035</v>
      </c>
      <c r="F49" s="10">
        <f t="shared" si="14"/>
        <v>2264</v>
      </c>
      <c r="G49" s="10">
        <f t="shared" si="14"/>
        <v>10166</v>
      </c>
      <c r="H49" s="10">
        <f t="shared" si="14"/>
        <v>3559</v>
      </c>
      <c r="I49" s="10">
        <f t="shared" si="14"/>
        <v>2314</v>
      </c>
      <c r="J49" s="10">
        <f t="shared" si="14"/>
        <v>2054</v>
      </c>
      <c r="K49" s="10">
        <f t="shared" si="14"/>
        <v>2221</v>
      </c>
      <c r="L49" s="10">
        <f t="shared" si="14"/>
        <v>10148</v>
      </c>
      <c r="M49" s="73">
        <f>C49-H49</f>
        <v>-20</v>
      </c>
      <c r="N49" s="73">
        <f>D49-I49</f>
        <v>14</v>
      </c>
      <c r="O49" s="73">
        <f>E49-J49</f>
        <v>-19</v>
      </c>
      <c r="P49" s="73">
        <f>F49-K49</f>
        <v>43</v>
      </c>
      <c r="Q49" s="73">
        <f>G49-L49</f>
        <v>18</v>
      </c>
    </row>
    <row r="50" spans="1:17" s="70" customFormat="1" x14ac:dyDescent="0.25">
      <c r="A50" s="73" t="s">
        <v>138</v>
      </c>
      <c r="B50" s="73"/>
      <c r="C50" s="10">
        <f t="shared" ref="C50:L50" si="15">SUM(C11,,C21,C44)</f>
        <v>2274</v>
      </c>
      <c r="D50" s="10">
        <f t="shared" si="15"/>
        <v>2038</v>
      </c>
      <c r="E50" s="10">
        <f t="shared" si="15"/>
        <v>1848</v>
      </c>
      <c r="F50" s="10">
        <f t="shared" si="15"/>
        <v>2232</v>
      </c>
      <c r="G50" s="10">
        <f t="shared" si="15"/>
        <v>8392</v>
      </c>
      <c r="H50" s="10">
        <f t="shared" si="15"/>
        <v>2292</v>
      </c>
      <c r="I50" s="10">
        <f t="shared" si="15"/>
        <v>2021</v>
      </c>
      <c r="J50" s="10">
        <f t="shared" si="15"/>
        <v>1870</v>
      </c>
      <c r="K50" s="10">
        <f t="shared" si="15"/>
        <v>2190</v>
      </c>
      <c r="L50" s="10">
        <f t="shared" si="15"/>
        <v>8373</v>
      </c>
      <c r="M50" s="73">
        <f t="shared" ref="M50:Q68" si="16">C50-H50</f>
        <v>-18</v>
      </c>
      <c r="N50" s="73">
        <f t="shared" si="16"/>
        <v>17</v>
      </c>
      <c r="O50" s="73">
        <f t="shared" si="16"/>
        <v>-22</v>
      </c>
      <c r="P50" s="73">
        <f t="shared" si="16"/>
        <v>42</v>
      </c>
      <c r="Q50" s="73">
        <f t="shared" si="16"/>
        <v>19</v>
      </c>
    </row>
    <row r="51" spans="1:17" s="69" customFormat="1" x14ac:dyDescent="0.25">
      <c r="A51" s="71" t="s">
        <v>61</v>
      </c>
      <c r="B51" s="73" t="s">
        <v>62</v>
      </c>
      <c r="C51" s="74"/>
      <c r="D51" s="74"/>
      <c r="E51" s="74"/>
      <c r="F51" s="74"/>
      <c r="G51" s="76"/>
      <c r="H51" s="74"/>
      <c r="I51" s="74"/>
      <c r="J51" s="74"/>
      <c r="K51" s="74"/>
      <c r="L51" s="76"/>
      <c r="M51" s="74"/>
      <c r="N51" s="74"/>
      <c r="O51" s="74"/>
      <c r="P51" s="74"/>
      <c r="Q51" s="74"/>
    </row>
    <row r="52" spans="1:17" s="69" customFormat="1" ht="14.25" x14ac:dyDescent="0.2">
      <c r="A52" s="75">
        <v>36</v>
      </c>
      <c r="B52" s="74" t="s">
        <v>63</v>
      </c>
      <c r="C52" s="74">
        <v>178</v>
      </c>
      <c r="D52" s="77">
        <v>0</v>
      </c>
      <c r="E52" s="77">
        <v>24</v>
      </c>
      <c r="F52" s="77">
        <v>1</v>
      </c>
      <c r="G52" s="76">
        <f>SUM(C52:F52)</f>
        <v>203</v>
      </c>
      <c r="H52" s="74">
        <v>178</v>
      </c>
      <c r="I52" s="77">
        <v>0</v>
      </c>
      <c r="J52" s="77">
        <v>24</v>
      </c>
      <c r="K52" s="77">
        <v>1</v>
      </c>
      <c r="L52" s="76">
        <f>SUM(H52:K52)</f>
        <v>203</v>
      </c>
      <c r="M52" s="74">
        <f t="shared" si="16"/>
        <v>0</v>
      </c>
      <c r="N52" s="74">
        <f t="shared" si="16"/>
        <v>0</v>
      </c>
      <c r="O52" s="74">
        <f t="shared" si="16"/>
        <v>0</v>
      </c>
      <c r="P52" s="74">
        <f t="shared" si="16"/>
        <v>0</v>
      </c>
      <c r="Q52" s="74">
        <f t="shared" si="16"/>
        <v>0</v>
      </c>
    </row>
    <row r="53" spans="1:17" x14ac:dyDescent="0.2">
      <c r="A53" s="75">
        <v>37</v>
      </c>
      <c r="B53" s="74" t="s">
        <v>64</v>
      </c>
      <c r="C53" s="74">
        <v>455</v>
      </c>
      <c r="D53" s="74">
        <v>174</v>
      </c>
      <c r="E53" s="74">
        <v>177</v>
      </c>
      <c r="F53" s="74">
        <v>52</v>
      </c>
      <c r="G53" s="76">
        <f>SUM(C53:F53)</f>
        <v>858</v>
      </c>
      <c r="H53" s="74">
        <v>455</v>
      </c>
      <c r="I53" s="74">
        <v>174</v>
      </c>
      <c r="J53" s="74">
        <v>177</v>
      </c>
      <c r="K53" s="74">
        <v>52</v>
      </c>
      <c r="L53" s="76">
        <f>SUM(H53:K53)</f>
        <v>858</v>
      </c>
      <c r="M53" s="74">
        <f t="shared" si="16"/>
        <v>0</v>
      </c>
      <c r="N53" s="74">
        <f t="shared" si="16"/>
        <v>0</v>
      </c>
      <c r="O53" s="74">
        <f t="shared" si="16"/>
        <v>0</v>
      </c>
      <c r="P53" s="74">
        <f t="shared" si="16"/>
        <v>0</v>
      </c>
      <c r="Q53" s="74">
        <f t="shared" si="16"/>
        <v>0</v>
      </c>
    </row>
    <row r="54" spans="1:17" s="69" customFormat="1" ht="14.25" x14ac:dyDescent="0.2">
      <c r="A54" s="75">
        <v>38</v>
      </c>
      <c r="B54" s="74" t="s">
        <v>65</v>
      </c>
      <c r="C54" s="74">
        <v>0</v>
      </c>
      <c r="D54" s="74">
        <v>4</v>
      </c>
      <c r="E54" s="74">
        <v>21</v>
      </c>
      <c r="F54" s="74">
        <v>13</v>
      </c>
      <c r="G54" s="76">
        <f>SUM(C54:F54)</f>
        <v>38</v>
      </c>
      <c r="H54" s="74">
        <v>0</v>
      </c>
      <c r="I54" s="74">
        <v>4</v>
      </c>
      <c r="J54" s="74">
        <v>21</v>
      </c>
      <c r="K54" s="74">
        <v>13</v>
      </c>
      <c r="L54" s="76">
        <f>SUM(H54:K54)</f>
        <v>38</v>
      </c>
      <c r="M54" s="74">
        <f t="shared" si="16"/>
        <v>0</v>
      </c>
      <c r="N54" s="74">
        <f t="shared" si="16"/>
        <v>0</v>
      </c>
      <c r="O54" s="74">
        <f t="shared" si="16"/>
        <v>0</v>
      </c>
      <c r="P54" s="74">
        <f t="shared" si="16"/>
        <v>0</v>
      </c>
      <c r="Q54" s="74">
        <f t="shared" si="16"/>
        <v>0</v>
      </c>
    </row>
    <row r="55" spans="1:17" s="70" customFormat="1" x14ac:dyDescent="0.25">
      <c r="A55" s="71"/>
      <c r="B55" s="73" t="s">
        <v>66</v>
      </c>
      <c r="C55" s="10">
        <f t="shared" ref="C55:L55" si="17">SUM(C52:C54)</f>
        <v>633</v>
      </c>
      <c r="D55" s="10">
        <f t="shared" si="17"/>
        <v>178</v>
      </c>
      <c r="E55" s="10">
        <f t="shared" si="17"/>
        <v>222</v>
      </c>
      <c r="F55" s="10">
        <f t="shared" si="17"/>
        <v>66</v>
      </c>
      <c r="G55" s="10">
        <f t="shared" si="17"/>
        <v>1099</v>
      </c>
      <c r="H55" s="10">
        <f t="shared" si="17"/>
        <v>633</v>
      </c>
      <c r="I55" s="10">
        <f t="shared" si="17"/>
        <v>178</v>
      </c>
      <c r="J55" s="10">
        <f t="shared" si="17"/>
        <v>222</v>
      </c>
      <c r="K55" s="10">
        <f t="shared" si="17"/>
        <v>66</v>
      </c>
      <c r="L55" s="10">
        <f t="shared" si="17"/>
        <v>1099</v>
      </c>
      <c r="M55" s="73">
        <f t="shared" si="16"/>
        <v>0</v>
      </c>
      <c r="N55" s="73">
        <f t="shared" si="16"/>
        <v>0</v>
      </c>
      <c r="O55" s="73">
        <f t="shared" si="16"/>
        <v>0</v>
      </c>
      <c r="P55" s="73">
        <f t="shared" si="16"/>
        <v>0</v>
      </c>
      <c r="Q55" s="73">
        <f t="shared" si="16"/>
        <v>0</v>
      </c>
    </row>
    <row r="56" spans="1:17" s="69" customFormat="1" ht="14.25" x14ac:dyDescent="0.2">
      <c r="A56" s="75">
        <v>39</v>
      </c>
      <c r="B56" s="74" t="s">
        <v>68</v>
      </c>
      <c r="C56" s="74">
        <v>0</v>
      </c>
      <c r="D56" s="74">
        <v>0</v>
      </c>
      <c r="E56" s="74">
        <v>29</v>
      </c>
      <c r="F56" s="74">
        <v>3</v>
      </c>
      <c r="G56" s="76">
        <f>SUM(C56:F56)</f>
        <v>32</v>
      </c>
      <c r="H56" s="74">
        <v>0</v>
      </c>
      <c r="I56" s="74">
        <v>0</v>
      </c>
      <c r="J56" s="74">
        <v>29</v>
      </c>
      <c r="K56" s="74">
        <v>3</v>
      </c>
      <c r="L56" s="76">
        <f>SUM(H56:K56)</f>
        <v>32</v>
      </c>
      <c r="M56" s="74">
        <f t="shared" si="16"/>
        <v>0</v>
      </c>
      <c r="N56" s="74">
        <f t="shared" si="16"/>
        <v>0</v>
      </c>
      <c r="O56" s="74">
        <f t="shared" si="16"/>
        <v>0</v>
      </c>
      <c r="P56" s="74">
        <f t="shared" si="16"/>
        <v>0</v>
      </c>
      <c r="Q56" s="74">
        <f t="shared" si="16"/>
        <v>0</v>
      </c>
    </row>
    <row r="57" spans="1:17" s="70" customFormat="1" x14ac:dyDescent="0.25">
      <c r="A57" s="71"/>
      <c r="B57" s="73" t="s">
        <v>69</v>
      </c>
      <c r="C57" s="73">
        <f t="shared" ref="C57:G57" si="18">SUM(C56)</f>
        <v>0</v>
      </c>
      <c r="D57" s="73">
        <f t="shared" si="18"/>
        <v>0</v>
      </c>
      <c r="E57" s="73">
        <f t="shared" si="18"/>
        <v>29</v>
      </c>
      <c r="F57" s="73">
        <f t="shared" si="18"/>
        <v>3</v>
      </c>
      <c r="G57" s="73">
        <f t="shared" si="18"/>
        <v>32</v>
      </c>
      <c r="H57" s="73">
        <f t="shared" ref="H57:L57" si="19">SUM(H56)</f>
        <v>0</v>
      </c>
      <c r="I57" s="73">
        <f t="shared" si="19"/>
        <v>0</v>
      </c>
      <c r="J57" s="73">
        <f t="shared" si="19"/>
        <v>29</v>
      </c>
      <c r="K57" s="73">
        <f t="shared" si="19"/>
        <v>3</v>
      </c>
      <c r="L57" s="73">
        <f t="shared" si="19"/>
        <v>32</v>
      </c>
      <c r="M57" s="73">
        <f t="shared" si="16"/>
        <v>0</v>
      </c>
      <c r="N57" s="73">
        <f t="shared" si="16"/>
        <v>0</v>
      </c>
      <c r="O57" s="73">
        <f t="shared" si="16"/>
        <v>0</v>
      </c>
      <c r="P57" s="73">
        <f t="shared" si="16"/>
        <v>0</v>
      </c>
      <c r="Q57" s="73">
        <f t="shared" si="16"/>
        <v>0</v>
      </c>
    </row>
    <row r="58" spans="1:17" s="69" customFormat="1" x14ac:dyDescent="0.25">
      <c r="A58" s="71" t="s">
        <v>139</v>
      </c>
      <c r="B58" s="73" t="s">
        <v>71</v>
      </c>
      <c r="C58" s="73"/>
      <c r="D58" s="73"/>
      <c r="E58" s="73"/>
      <c r="F58" s="73"/>
      <c r="G58" s="73"/>
      <c r="H58" s="74"/>
      <c r="I58" s="74"/>
      <c r="J58" s="74"/>
      <c r="K58" s="74"/>
      <c r="L58" s="74"/>
      <c r="M58" s="74"/>
      <c r="N58" s="74"/>
      <c r="O58" s="74"/>
      <c r="P58" s="74"/>
      <c r="Q58" s="74"/>
    </row>
    <row r="59" spans="1:17" s="69" customFormat="1" ht="14.25" x14ac:dyDescent="0.2">
      <c r="A59" s="75">
        <v>40</v>
      </c>
      <c r="B59" s="74" t="s">
        <v>72</v>
      </c>
      <c r="C59" s="74">
        <v>7</v>
      </c>
      <c r="D59" s="74">
        <v>21</v>
      </c>
      <c r="E59" s="74">
        <v>33</v>
      </c>
      <c r="F59" s="74">
        <v>19</v>
      </c>
      <c r="G59" s="76">
        <f>SUM(C59:F59)</f>
        <v>80</v>
      </c>
      <c r="H59" s="74">
        <v>5</v>
      </c>
      <c r="I59" s="74">
        <v>21</v>
      </c>
      <c r="J59" s="74">
        <v>33</v>
      </c>
      <c r="K59" s="74">
        <v>21</v>
      </c>
      <c r="L59" s="76">
        <f>SUM(H59:K59)</f>
        <v>80</v>
      </c>
      <c r="M59" s="74">
        <f t="shared" si="16"/>
        <v>2</v>
      </c>
      <c r="N59" s="74">
        <f t="shared" si="16"/>
        <v>0</v>
      </c>
      <c r="O59" s="74">
        <f t="shared" si="16"/>
        <v>0</v>
      </c>
      <c r="P59" s="74">
        <f t="shared" si="16"/>
        <v>-2</v>
      </c>
      <c r="Q59" s="74">
        <f t="shared" si="16"/>
        <v>0</v>
      </c>
    </row>
    <row r="60" spans="1:17" s="69" customFormat="1" ht="14.25" x14ac:dyDescent="0.2">
      <c r="A60" s="75">
        <v>4</v>
      </c>
      <c r="B60" s="74" t="s">
        <v>73</v>
      </c>
      <c r="C60" s="74">
        <v>17</v>
      </c>
      <c r="D60" s="74">
        <v>28</v>
      </c>
      <c r="E60" s="74">
        <v>16</v>
      </c>
      <c r="F60" s="74">
        <v>19</v>
      </c>
      <c r="G60" s="76">
        <f t="shared" ref="G60:G61" si="20">SUM(C60:F60)</f>
        <v>80</v>
      </c>
      <c r="H60" s="74">
        <v>17</v>
      </c>
      <c r="I60" s="74">
        <v>28</v>
      </c>
      <c r="J60" s="74">
        <v>15</v>
      </c>
      <c r="K60" s="74">
        <v>19</v>
      </c>
      <c r="L60" s="76">
        <f t="shared" ref="L60:L61" si="21">SUM(H60:K60)</f>
        <v>79</v>
      </c>
      <c r="M60" s="74">
        <f t="shared" si="16"/>
        <v>0</v>
      </c>
      <c r="N60" s="74">
        <f t="shared" si="16"/>
        <v>0</v>
      </c>
      <c r="O60" s="74">
        <f t="shared" si="16"/>
        <v>1</v>
      </c>
      <c r="P60" s="74">
        <f t="shared" si="16"/>
        <v>0</v>
      </c>
      <c r="Q60" s="74">
        <f t="shared" si="16"/>
        <v>1</v>
      </c>
    </row>
    <row r="61" spans="1:17" s="69" customFormat="1" ht="14.25" x14ac:dyDescent="0.2">
      <c r="A61" s="75">
        <v>42</v>
      </c>
      <c r="B61" s="74" t="s">
        <v>74</v>
      </c>
      <c r="C61" s="74">
        <v>11</v>
      </c>
      <c r="D61" s="74">
        <v>23</v>
      </c>
      <c r="E61" s="74">
        <v>17</v>
      </c>
      <c r="F61" s="74">
        <v>4</v>
      </c>
      <c r="G61" s="76">
        <f t="shared" si="20"/>
        <v>55</v>
      </c>
      <c r="H61" s="74">
        <v>0</v>
      </c>
      <c r="I61" s="74">
        <v>0</v>
      </c>
      <c r="J61" s="74">
        <v>0</v>
      </c>
      <c r="K61" s="74">
        <v>0</v>
      </c>
      <c r="L61" s="76">
        <f t="shared" si="21"/>
        <v>0</v>
      </c>
      <c r="M61" s="74">
        <f t="shared" si="16"/>
        <v>11</v>
      </c>
      <c r="N61" s="74">
        <f t="shared" si="16"/>
        <v>23</v>
      </c>
      <c r="O61" s="74">
        <f t="shared" si="16"/>
        <v>17</v>
      </c>
      <c r="P61" s="74">
        <f t="shared" si="16"/>
        <v>4</v>
      </c>
      <c r="Q61" s="74">
        <f t="shared" si="16"/>
        <v>55</v>
      </c>
    </row>
    <row r="62" spans="1:17" s="69" customFormat="1" ht="14.25" x14ac:dyDescent="0.2">
      <c r="A62" s="75">
        <v>43</v>
      </c>
      <c r="B62" s="74" t="s">
        <v>75</v>
      </c>
      <c r="C62" s="74">
        <v>2</v>
      </c>
      <c r="D62" s="74">
        <v>8</v>
      </c>
      <c r="E62" s="74">
        <v>3</v>
      </c>
      <c r="F62" s="74">
        <v>2</v>
      </c>
      <c r="G62" s="76">
        <f>SUM(C62:F62)</f>
        <v>15</v>
      </c>
      <c r="H62" s="74">
        <v>0</v>
      </c>
      <c r="I62" s="74">
        <v>0</v>
      </c>
      <c r="J62" s="74">
        <v>0</v>
      </c>
      <c r="K62" s="74">
        <v>0</v>
      </c>
      <c r="L62" s="76">
        <f>SUM(H62:K62)</f>
        <v>0</v>
      </c>
      <c r="M62" s="74">
        <f t="shared" si="16"/>
        <v>2</v>
      </c>
      <c r="N62" s="74">
        <f t="shared" si="16"/>
        <v>8</v>
      </c>
      <c r="O62" s="74">
        <f t="shared" si="16"/>
        <v>3</v>
      </c>
      <c r="P62" s="74">
        <f t="shared" si="16"/>
        <v>2</v>
      </c>
      <c r="Q62" s="74">
        <f t="shared" si="16"/>
        <v>15</v>
      </c>
    </row>
    <row r="63" spans="1:17" s="70" customFormat="1" x14ac:dyDescent="0.25">
      <c r="A63" s="71"/>
      <c r="B63" s="73" t="s">
        <v>76</v>
      </c>
      <c r="C63" s="73">
        <f>SUM(C59:C62)</f>
        <v>37</v>
      </c>
      <c r="D63" s="73">
        <f t="shared" ref="D63:K63" si="22">SUM(D59:D62)</f>
        <v>80</v>
      </c>
      <c r="E63" s="73">
        <f t="shared" si="22"/>
        <v>69</v>
      </c>
      <c r="F63" s="73">
        <f t="shared" si="22"/>
        <v>44</v>
      </c>
      <c r="G63" s="73">
        <f t="shared" si="22"/>
        <v>230</v>
      </c>
      <c r="H63" s="73">
        <f t="shared" si="22"/>
        <v>22</v>
      </c>
      <c r="I63" s="73">
        <f t="shared" si="22"/>
        <v>49</v>
      </c>
      <c r="J63" s="73">
        <f t="shared" si="22"/>
        <v>48</v>
      </c>
      <c r="K63" s="73">
        <f t="shared" si="22"/>
        <v>40</v>
      </c>
      <c r="L63" s="10">
        <f>SUM(H63:K63)</f>
        <v>159</v>
      </c>
      <c r="M63" s="73">
        <f t="shared" si="16"/>
        <v>15</v>
      </c>
      <c r="N63" s="73">
        <f t="shared" si="16"/>
        <v>31</v>
      </c>
      <c r="O63" s="73">
        <f t="shared" si="16"/>
        <v>21</v>
      </c>
      <c r="P63" s="73">
        <f t="shared" si="16"/>
        <v>4</v>
      </c>
      <c r="Q63" s="73">
        <f t="shared" si="16"/>
        <v>71</v>
      </c>
    </row>
    <row r="64" spans="1:17" s="70" customFormat="1" x14ac:dyDescent="0.25">
      <c r="A64" s="71" t="s">
        <v>140</v>
      </c>
      <c r="B64" s="73" t="s">
        <v>78</v>
      </c>
      <c r="C64" s="73"/>
      <c r="D64" s="73"/>
      <c r="E64" s="73"/>
      <c r="F64" s="73"/>
      <c r="G64" s="76"/>
      <c r="H64" s="73"/>
      <c r="I64" s="73"/>
      <c r="J64" s="73"/>
      <c r="K64" s="73"/>
      <c r="L64" s="76"/>
      <c r="M64" s="74"/>
      <c r="N64" s="74"/>
      <c r="O64" s="74"/>
      <c r="P64" s="74"/>
      <c r="Q64" s="74"/>
    </row>
    <row r="65" spans="1:17" s="70" customFormat="1" x14ac:dyDescent="0.25">
      <c r="A65" s="75">
        <v>44</v>
      </c>
      <c r="B65" s="70" t="s">
        <v>79</v>
      </c>
      <c r="C65" s="73">
        <v>0</v>
      </c>
      <c r="D65" s="73">
        <v>19</v>
      </c>
      <c r="E65" s="73">
        <v>11</v>
      </c>
      <c r="F65" s="73">
        <v>1</v>
      </c>
      <c r="G65" s="76">
        <f>SUM(C65:F65)</f>
        <v>31</v>
      </c>
      <c r="H65" s="73">
        <v>0</v>
      </c>
      <c r="I65" s="73">
        <v>19</v>
      </c>
      <c r="J65" s="73">
        <v>11</v>
      </c>
      <c r="K65" s="73">
        <v>1</v>
      </c>
      <c r="L65" s="76">
        <f>SUM(H65:K65)</f>
        <v>31</v>
      </c>
      <c r="M65" s="74">
        <f t="shared" ref="M65:Q66" si="23">C65-H65</f>
        <v>0</v>
      </c>
      <c r="N65" s="74">
        <f t="shared" si="23"/>
        <v>0</v>
      </c>
      <c r="O65" s="74">
        <f t="shared" si="23"/>
        <v>0</v>
      </c>
      <c r="P65" s="74">
        <f t="shared" si="23"/>
        <v>0</v>
      </c>
      <c r="Q65" s="74">
        <f t="shared" si="23"/>
        <v>0</v>
      </c>
    </row>
    <row r="66" spans="1:17" s="70" customFormat="1" ht="14.25" x14ac:dyDescent="0.2">
      <c r="A66" s="75">
        <v>45</v>
      </c>
      <c r="B66" s="69" t="s">
        <v>80</v>
      </c>
      <c r="C66" s="74">
        <v>0</v>
      </c>
      <c r="D66" s="74">
        <v>0</v>
      </c>
      <c r="E66" s="74">
        <v>0</v>
      </c>
      <c r="F66" s="74">
        <v>0</v>
      </c>
      <c r="G66" s="76">
        <f>SUM(C66:F66)</f>
        <v>0</v>
      </c>
      <c r="H66" s="74">
        <v>0</v>
      </c>
      <c r="I66" s="74">
        <v>0</v>
      </c>
      <c r="J66" s="74">
        <v>0</v>
      </c>
      <c r="K66" s="74">
        <v>0</v>
      </c>
      <c r="L66" s="76">
        <f>SUM(H66:K66)</f>
        <v>0</v>
      </c>
      <c r="M66" s="74">
        <f t="shared" si="23"/>
        <v>0</v>
      </c>
      <c r="N66" s="74">
        <f t="shared" si="23"/>
        <v>0</v>
      </c>
      <c r="O66" s="74">
        <f t="shared" si="23"/>
        <v>0</v>
      </c>
      <c r="P66" s="74">
        <f t="shared" si="23"/>
        <v>0</v>
      </c>
      <c r="Q66" s="74">
        <f t="shared" si="23"/>
        <v>0</v>
      </c>
    </row>
    <row r="67" spans="1:17" s="70" customFormat="1" x14ac:dyDescent="0.25">
      <c r="A67" s="71"/>
      <c r="B67" s="73" t="s">
        <v>81</v>
      </c>
      <c r="C67" s="73">
        <f>SUM(C65:C66)</f>
        <v>0</v>
      </c>
      <c r="D67" s="73">
        <f t="shared" ref="D67:Q67" si="24">SUM(D65:D66)</f>
        <v>19</v>
      </c>
      <c r="E67" s="73">
        <f t="shared" si="24"/>
        <v>11</v>
      </c>
      <c r="F67" s="73">
        <f t="shared" si="24"/>
        <v>1</v>
      </c>
      <c r="G67" s="73">
        <f t="shared" si="24"/>
        <v>31</v>
      </c>
      <c r="H67" s="73">
        <f t="shared" si="24"/>
        <v>0</v>
      </c>
      <c r="I67" s="73">
        <f t="shared" si="24"/>
        <v>19</v>
      </c>
      <c r="J67" s="73">
        <f t="shared" si="24"/>
        <v>11</v>
      </c>
      <c r="K67" s="73">
        <f t="shared" si="24"/>
        <v>1</v>
      </c>
      <c r="L67" s="73">
        <f t="shared" si="24"/>
        <v>31</v>
      </c>
      <c r="M67" s="73">
        <f t="shared" si="24"/>
        <v>0</v>
      </c>
      <c r="N67" s="73">
        <f t="shared" si="24"/>
        <v>0</v>
      </c>
      <c r="O67" s="73">
        <f t="shared" si="24"/>
        <v>0</v>
      </c>
      <c r="P67" s="73">
        <f t="shared" si="24"/>
        <v>0</v>
      </c>
      <c r="Q67" s="73">
        <f t="shared" si="24"/>
        <v>0</v>
      </c>
    </row>
    <row r="68" spans="1:17" s="70" customFormat="1" x14ac:dyDescent="0.25">
      <c r="A68" s="71"/>
      <c r="B68" s="73" t="s">
        <v>82</v>
      </c>
      <c r="C68" s="73">
        <f>SUM(C49,C55,C57,C63,C67)</f>
        <v>4209</v>
      </c>
      <c r="D68" s="73">
        <f t="shared" ref="D68:G68" si="25">SUM(D49,D55,D57,D63,D67)</f>
        <v>2605</v>
      </c>
      <c r="E68" s="73">
        <f t="shared" si="25"/>
        <v>2366</v>
      </c>
      <c r="F68" s="73">
        <f t="shared" si="25"/>
        <v>2378</v>
      </c>
      <c r="G68" s="73">
        <f t="shared" si="25"/>
        <v>11558</v>
      </c>
      <c r="H68" s="73">
        <f>SUM(H49,H55,H57,H63,H67)</f>
        <v>4214</v>
      </c>
      <c r="I68" s="73">
        <f>SUM(I49,I55,I57,I63,I67)</f>
        <v>2560</v>
      </c>
      <c r="J68" s="73">
        <f>SUM(J49,J55,J57,J63,J67)</f>
        <v>2364</v>
      </c>
      <c r="K68" s="73">
        <f>SUM(K49,K55,K57,K63,K67)</f>
        <v>2331</v>
      </c>
      <c r="L68" s="73">
        <f>SUM(L49,L55,L57,L63,L67)</f>
        <v>11469</v>
      </c>
      <c r="M68" s="73">
        <f t="shared" si="16"/>
        <v>-5</v>
      </c>
      <c r="N68" s="73">
        <f t="shared" si="16"/>
        <v>45</v>
      </c>
      <c r="O68" s="73">
        <f t="shared" si="16"/>
        <v>2</v>
      </c>
      <c r="P68" s="73">
        <f t="shared" si="16"/>
        <v>47</v>
      </c>
      <c r="Q68" s="73">
        <f t="shared" si="16"/>
        <v>89</v>
      </c>
    </row>
  </sheetData>
  <mergeCells count="9">
    <mergeCell ref="A1:Q1"/>
    <mergeCell ref="A2:Q2"/>
    <mergeCell ref="A3:A5"/>
    <mergeCell ref="B3:B5"/>
    <mergeCell ref="C3:G3"/>
    <mergeCell ref="H3:L3"/>
    <mergeCell ref="M3:Q4"/>
    <mergeCell ref="C4:G4"/>
    <mergeCell ref="H4:L4"/>
  </mergeCells>
  <dataValidations count="1">
    <dataValidation errorStyle="warning" allowBlank="1" showInputMessage="1" showErrorMessage="1" errorTitle="NO DATA ENTRY" promptTitle="NO DATA ENTRY" sqref="C11:L11"/>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workbookViewId="0">
      <selection activeCell="S10" sqref="S10"/>
    </sheetView>
  </sheetViews>
  <sheetFormatPr defaultRowHeight="15" x14ac:dyDescent="0.2"/>
  <cols>
    <col min="1" max="1" width="6" style="78" customWidth="1"/>
    <col min="2" max="2" width="32.140625" style="68" bestFit="1" customWidth="1"/>
    <col min="3" max="4" width="8.28515625" style="64" bestFit="1" customWidth="1"/>
    <col min="5" max="6" width="8.7109375" style="64" bestFit="1" customWidth="1"/>
    <col min="7" max="7" width="9.42578125" style="64" customWidth="1"/>
    <col min="8" max="9" width="8.28515625" style="68" bestFit="1" customWidth="1"/>
    <col min="10" max="10" width="8.7109375" style="68" bestFit="1" customWidth="1"/>
    <col min="11" max="11" width="8.85546875" style="68" customWidth="1"/>
    <col min="12" max="12" width="9" style="68" customWidth="1"/>
    <col min="13" max="13" width="7.85546875" style="68" customWidth="1"/>
    <col min="14" max="14" width="7.7109375" style="68" customWidth="1"/>
    <col min="15" max="15" width="7.28515625" style="68" customWidth="1"/>
    <col min="16" max="16" width="7" style="68" customWidth="1"/>
    <col min="17" max="17" width="6.5703125" style="68" bestFit="1" customWidth="1"/>
    <col min="18" max="39" width="11.42578125" style="68" customWidth="1"/>
    <col min="40" max="16384" width="9.140625" style="68"/>
  </cols>
  <sheetData>
    <row r="1" spans="1:17" ht="18" x14ac:dyDescent="0.25">
      <c r="A1" s="881" t="s">
        <v>1144</v>
      </c>
      <c r="B1" s="881"/>
      <c r="C1" s="881"/>
      <c r="D1" s="881"/>
      <c r="E1" s="881"/>
      <c r="F1" s="881"/>
      <c r="G1" s="881"/>
      <c r="H1" s="881"/>
      <c r="I1" s="881"/>
      <c r="J1" s="881"/>
      <c r="K1" s="881"/>
      <c r="L1" s="881"/>
      <c r="M1" s="881"/>
      <c r="N1" s="881"/>
      <c r="O1" s="881"/>
      <c r="P1" s="881"/>
      <c r="Q1" s="881"/>
    </row>
    <row r="2" spans="1:17" ht="18" x14ac:dyDescent="0.25">
      <c r="A2" s="881" t="s">
        <v>144</v>
      </c>
      <c r="B2" s="881"/>
      <c r="C2" s="881"/>
      <c r="D2" s="881"/>
      <c r="E2" s="881"/>
      <c r="F2" s="881"/>
      <c r="G2" s="881"/>
      <c r="H2" s="881"/>
      <c r="I2" s="881"/>
      <c r="J2" s="881"/>
      <c r="K2" s="881"/>
      <c r="L2" s="881"/>
      <c r="M2" s="881"/>
      <c r="N2" s="881"/>
      <c r="O2" s="881"/>
      <c r="P2" s="881"/>
      <c r="Q2" s="881"/>
    </row>
    <row r="3" spans="1:17" s="69" customFormat="1" x14ac:dyDescent="0.25">
      <c r="A3" s="883" t="s">
        <v>125</v>
      </c>
      <c r="B3" s="883" t="s">
        <v>2</v>
      </c>
      <c r="C3" s="886" t="s">
        <v>126</v>
      </c>
      <c r="D3" s="886"/>
      <c r="E3" s="886"/>
      <c r="F3" s="886"/>
      <c r="G3" s="886"/>
      <c r="H3" s="886" t="s">
        <v>127</v>
      </c>
      <c r="I3" s="886"/>
      <c r="J3" s="886"/>
      <c r="K3" s="886"/>
      <c r="L3" s="886"/>
      <c r="M3" s="894" t="s">
        <v>145</v>
      </c>
      <c r="N3" s="895"/>
      <c r="O3" s="895"/>
      <c r="P3" s="895"/>
      <c r="Q3" s="896"/>
    </row>
    <row r="4" spans="1:17" s="70" customFormat="1" x14ac:dyDescent="0.25">
      <c r="A4" s="884"/>
      <c r="B4" s="884"/>
      <c r="C4" s="886" t="s">
        <v>146</v>
      </c>
      <c r="D4" s="886"/>
      <c r="E4" s="886"/>
      <c r="F4" s="886"/>
      <c r="G4" s="886"/>
      <c r="H4" s="900" t="s">
        <v>146</v>
      </c>
      <c r="I4" s="900"/>
      <c r="J4" s="900"/>
      <c r="K4" s="900"/>
      <c r="L4" s="900"/>
      <c r="M4" s="897"/>
      <c r="N4" s="898"/>
      <c r="O4" s="898"/>
      <c r="P4" s="898"/>
      <c r="Q4" s="899"/>
    </row>
    <row r="5" spans="1:17" s="72" customFormat="1" x14ac:dyDescent="0.25">
      <c r="A5" s="885"/>
      <c r="B5" s="885"/>
      <c r="C5" s="79" t="s">
        <v>147</v>
      </c>
      <c r="D5" s="79" t="s">
        <v>148</v>
      </c>
      <c r="E5" s="79" t="s">
        <v>149</v>
      </c>
      <c r="F5" s="79" t="s">
        <v>150</v>
      </c>
      <c r="G5" s="79" t="s">
        <v>134</v>
      </c>
      <c r="H5" s="79" t="s">
        <v>147</v>
      </c>
      <c r="I5" s="79" t="s">
        <v>148</v>
      </c>
      <c r="J5" s="79" t="s">
        <v>149</v>
      </c>
      <c r="K5" s="79" t="s">
        <v>150</v>
      </c>
      <c r="L5" s="79" t="s">
        <v>134</v>
      </c>
      <c r="M5" s="79" t="s">
        <v>147</v>
      </c>
      <c r="N5" s="79" t="s">
        <v>148</v>
      </c>
      <c r="O5" s="79" t="s">
        <v>149</v>
      </c>
      <c r="P5" s="79" t="s">
        <v>150</v>
      </c>
      <c r="Q5" s="79" t="s">
        <v>134</v>
      </c>
    </row>
    <row r="6" spans="1:17" s="69" customFormat="1" ht="15.75" x14ac:dyDescent="0.25">
      <c r="A6" s="80" t="s">
        <v>135</v>
      </c>
      <c r="B6" s="81" t="s">
        <v>13</v>
      </c>
      <c r="C6" s="82"/>
      <c r="D6" s="82"/>
      <c r="E6" s="82"/>
      <c r="F6" s="82"/>
      <c r="G6" s="82"/>
      <c r="H6" s="83"/>
      <c r="I6" s="83"/>
      <c r="J6" s="83"/>
      <c r="K6" s="83"/>
      <c r="L6" s="83"/>
      <c r="M6" s="83"/>
      <c r="N6" s="83"/>
      <c r="O6" s="83"/>
      <c r="P6" s="83"/>
      <c r="Q6" s="83"/>
    </row>
    <row r="7" spans="1:17" s="69" customFormat="1" ht="18" x14ac:dyDescent="0.25">
      <c r="A7" s="84">
        <v>1</v>
      </c>
      <c r="B7" s="85" t="s">
        <v>14</v>
      </c>
      <c r="C7" s="86">
        <v>744</v>
      </c>
      <c r="D7" s="86">
        <v>735</v>
      </c>
      <c r="E7" s="86">
        <v>791</v>
      </c>
      <c r="F7" s="86">
        <v>768</v>
      </c>
      <c r="G7" s="86">
        <f>SUM(C7:F7)</f>
        <v>3038</v>
      </c>
      <c r="H7" s="87">
        <v>744</v>
      </c>
      <c r="I7" s="87">
        <v>735</v>
      </c>
      <c r="J7" s="87">
        <v>791</v>
      </c>
      <c r="K7" s="87">
        <v>768</v>
      </c>
      <c r="L7" s="87">
        <f>SUM(H7:K7)</f>
        <v>3038</v>
      </c>
      <c r="M7" s="88">
        <f t="shared" ref="M7:Q11" si="0">C7-H7</f>
        <v>0</v>
      </c>
      <c r="N7" s="88">
        <f t="shared" si="0"/>
        <v>0</v>
      </c>
      <c r="O7" s="88">
        <f t="shared" si="0"/>
        <v>0</v>
      </c>
      <c r="P7" s="88">
        <f t="shared" si="0"/>
        <v>0</v>
      </c>
      <c r="Q7" s="88">
        <f t="shared" si="0"/>
        <v>0</v>
      </c>
    </row>
    <row r="8" spans="1:17" ht="18" x14ac:dyDescent="0.25">
      <c r="A8" s="84">
        <v>2</v>
      </c>
      <c r="B8" s="85" t="s">
        <v>15</v>
      </c>
      <c r="C8" s="86">
        <v>461</v>
      </c>
      <c r="D8" s="86">
        <v>856</v>
      </c>
      <c r="E8" s="86">
        <v>1300</v>
      </c>
      <c r="F8" s="86">
        <v>1449</v>
      </c>
      <c r="G8" s="86">
        <f t="shared" ref="G8:G10" si="1">SUM(C8:F8)</f>
        <v>4066</v>
      </c>
      <c r="H8" s="87">
        <v>461</v>
      </c>
      <c r="I8" s="87">
        <v>856</v>
      </c>
      <c r="J8" s="87">
        <v>1299</v>
      </c>
      <c r="K8" s="87">
        <v>1449</v>
      </c>
      <c r="L8" s="87">
        <f t="shared" ref="L8:L10" si="2">SUM(H8:K8)</f>
        <v>4065</v>
      </c>
      <c r="M8" s="88">
        <f t="shared" si="0"/>
        <v>0</v>
      </c>
      <c r="N8" s="88">
        <f t="shared" si="0"/>
        <v>0</v>
      </c>
      <c r="O8" s="88">
        <f t="shared" si="0"/>
        <v>1</v>
      </c>
      <c r="P8" s="88">
        <f t="shared" si="0"/>
        <v>0</v>
      </c>
      <c r="Q8" s="88">
        <f t="shared" si="0"/>
        <v>1</v>
      </c>
    </row>
    <row r="9" spans="1:17" s="69" customFormat="1" ht="18" x14ac:dyDescent="0.25">
      <c r="A9" s="84">
        <v>3</v>
      </c>
      <c r="B9" s="85" t="s">
        <v>16</v>
      </c>
      <c r="C9" s="86">
        <v>242</v>
      </c>
      <c r="D9" s="86">
        <v>288</v>
      </c>
      <c r="E9" s="86">
        <v>326</v>
      </c>
      <c r="F9" s="86">
        <v>488</v>
      </c>
      <c r="G9" s="86">
        <f t="shared" si="1"/>
        <v>1344</v>
      </c>
      <c r="H9" s="87">
        <v>242</v>
      </c>
      <c r="I9" s="87">
        <v>288</v>
      </c>
      <c r="J9" s="87">
        <v>326</v>
      </c>
      <c r="K9" s="87">
        <v>488</v>
      </c>
      <c r="L9" s="87">
        <f t="shared" si="2"/>
        <v>1344</v>
      </c>
      <c r="M9" s="88">
        <f t="shared" si="0"/>
        <v>0</v>
      </c>
      <c r="N9" s="88">
        <f t="shared" si="0"/>
        <v>0</v>
      </c>
      <c r="O9" s="88">
        <f t="shared" si="0"/>
        <v>0</v>
      </c>
      <c r="P9" s="88">
        <f t="shared" si="0"/>
        <v>0</v>
      </c>
      <c r="Q9" s="88">
        <f t="shared" si="0"/>
        <v>0</v>
      </c>
    </row>
    <row r="10" spans="1:17" s="69" customFormat="1" ht="18" x14ac:dyDescent="0.25">
      <c r="A10" s="84">
        <v>4</v>
      </c>
      <c r="B10" s="85" t="s">
        <v>17</v>
      </c>
      <c r="C10" s="86">
        <v>228</v>
      </c>
      <c r="D10" s="86">
        <v>182</v>
      </c>
      <c r="E10" s="86">
        <v>239</v>
      </c>
      <c r="F10" s="86">
        <v>362</v>
      </c>
      <c r="G10" s="86">
        <f t="shared" si="1"/>
        <v>1011</v>
      </c>
      <c r="H10" s="87">
        <v>228</v>
      </c>
      <c r="I10" s="87">
        <v>182</v>
      </c>
      <c r="J10" s="87">
        <v>239</v>
      </c>
      <c r="K10" s="87">
        <v>362</v>
      </c>
      <c r="L10" s="87">
        <f t="shared" si="2"/>
        <v>1011</v>
      </c>
      <c r="M10" s="88">
        <f t="shared" si="0"/>
        <v>0</v>
      </c>
      <c r="N10" s="88">
        <f t="shared" si="0"/>
        <v>0</v>
      </c>
      <c r="O10" s="88">
        <f t="shared" si="0"/>
        <v>0</v>
      </c>
      <c r="P10" s="88">
        <f t="shared" si="0"/>
        <v>0</v>
      </c>
      <c r="Q10" s="88">
        <f t="shared" si="0"/>
        <v>0</v>
      </c>
    </row>
    <row r="11" spans="1:17" s="70" customFormat="1" ht="18" x14ac:dyDescent="0.25">
      <c r="A11" s="80"/>
      <c r="B11" s="81" t="s">
        <v>18</v>
      </c>
      <c r="C11" s="89">
        <f t="shared" ref="C11:L11" si="3">SUM(C7:C10)</f>
        <v>1675</v>
      </c>
      <c r="D11" s="89">
        <f t="shared" si="3"/>
        <v>2061</v>
      </c>
      <c r="E11" s="89">
        <f t="shared" si="3"/>
        <v>2656</v>
      </c>
      <c r="F11" s="89">
        <f t="shared" si="3"/>
        <v>3067</v>
      </c>
      <c r="G11" s="89">
        <f t="shared" si="3"/>
        <v>9459</v>
      </c>
      <c r="H11" s="90">
        <f t="shared" si="3"/>
        <v>1675</v>
      </c>
      <c r="I11" s="90">
        <f t="shared" si="3"/>
        <v>2061</v>
      </c>
      <c r="J11" s="90">
        <f t="shared" si="3"/>
        <v>2655</v>
      </c>
      <c r="K11" s="90">
        <f t="shared" si="3"/>
        <v>3067</v>
      </c>
      <c r="L11" s="90">
        <f t="shared" si="3"/>
        <v>9458</v>
      </c>
      <c r="M11" s="91">
        <f t="shared" si="0"/>
        <v>0</v>
      </c>
      <c r="N11" s="91">
        <f t="shared" si="0"/>
        <v>0</v>
      </c>
      <c r="O11" s="91">
        <f t="shared" si="0"/>
        <v>1</v>
      </c>
      <c r="P11" s="91">
        <f t="shared" si="0"/>
        <v>0</v>
      </c>
      <c r="Q11" s="91">
        <f t="shared" si="0"/>
        <v>1</v>
      </c>
    </row>
    <row r="12" spans="1:17" s="69" customFormat="1" ht="18" x14ac:dyDescent="0.25">
      <c r="A12" s="80" t="s">
        <v>19</v>
      </c>
      <c r="B12" s="81" t="s">
        <v>20</v>
      </c>
      <c r="C12" s="86"/>
      <c r="D12" s="86"/>
      <c r="E12" s="86"/>
      <c r="F12" s="86"/>
      <c r="G12" s="86"/>
      <c r="H12" s="87"/>
      <c r="I12" s="87"/>
      <c r="J12" s="87"/>
      <c r="K12" s="87"/>
      <c r="L12" s="87"/>
      <c r="M12" s="88"/>
      <c r="N12" s="88"/>
      <c r="O12" s="88"/>
      <c r="P12" s="88"/>
      <c r="Q12" s="88"/>
    </row>
    <row r="13" spans="1:17" s="69" customFormat="1" ht="18" x14ac:dyDescent="0.25">
      <c r="A13" s="84">
        <v>5</v>
      </c>
      <c r="B13" s="85" t="s">
        <v>21</v>
      </c>
      <c r="C13" s="86">
        <v>15</v>
      </c>
      <c r="D13" s="86">
        <v>18</v>
      </c>
      <c r="E13" s="86">
        <v>35</v>
      </c>
      <c r="F13" s="86">
        <v>71</v>
      </c>
      <c r="G13" s="86">
        <f t="shared" ref="G13:G20" si="4">SUM(C13:F13)</f>
        <v>139</v>
      </c>
      <c r="H13" s="87">
        <v>15</v>
      </c>
      <c r="I13" s="87">
        <v>18</v>
      </c>
      <c r="J13" s="87">
        <v>35</v>
      </c>
      <c r="K13" s="87">
        <v>71</v>
      </c>
      <c r="L13" s="87">
        <f t="shared" ref="L13:L20" si="5">SUM(H13:K13)</f>
        <v>139</v>
      </c>
      <c r="M13" s="88">
        <f t="shared" ref="M13:Q21" si="6">C13-H13</f>
        <v>0</v>
      </c>
      <c r="N13" s="88">
        <f t="shared" si="6"/>
        <v>0</v>
      </c>
      <c r="O13" s="88">
        <f t="shared" si="6"/>
        <v>0</v>
      </c>
      <c r="P13" s="88">
        <f t="shared" si="6"/>
        <v>0</v>
      </c>
      <c r="Q13" s="88">
        <f t="shared" si="6"/>
        <v>0</v>
      </c>
    </row>
    <row r="14" spans="1:17" s="69" customFormat="1" ht="18" x14ac:dyDescent="0.25">
      <c r="A14" s="84">
        <v>6</v>
      </c>
      <c r="B14" s="85" t="s">
        <v>22</v>
      </c>
      <c r="C14" s="86">
        <v>3</v>
      </c>
      <c r="D14" s="86">
        <v>7</v>
      </c>
      <c r="E14" s="86">
        <v>17</v>
      </c>
      <c r="F14" s="86">
        <v>20</v>
      </c>
      <c r="G14" s="86">
        <f t="shared" si="4"/>
        <v>47</v>
      </c>
      <c r="H14" s="87">
        <v>3</v>
      </c>
      <c r="I14" s="87">
        <v>7</v>
      </c>
      <c r="J14" s="87">
        <v>17</v>
      </c>
      <c r="K14" s="87">
        <v>20</v>
      </c>
      <c r="L14" s="87">
        <f t="shared" si="5"/>
        <v>47</v>
      </c>
      <c r="M14" s="88">
        <f t="shared" si="6"/>
        <v>0</v>
      </c>
      <c r="N14" s="88">
        <f t="shared" si="6"/>
        <v>0</v>
      </c>
      <c r="O14" s="88">
        <f t="shared" si="6"/>
        <v>0</v>
      </c>
      <c r="P14" s="88">
        <f t="shared" si="6"/>
        <v>0</v>
      </c>
      <c r="Q14" s="88">
        <f t="shared" si="6"/>
        <v>0</v>
      </c>
    </row>
    <row r="15" spans="1:17" s="69" customFormat="1" ht="18" x14ac:dyDescent="0.25">
      <c r="A15" s="84">
        <v>7</v>
      </c>
      <c r="B15" s="85" t="s">
        <v>23</v>
      </c>
      <c r="C15" s="86">
        <v>6</v>
      </c>
      <c r="D15" s="86">
        <v>28</v>
      </c>
      <c r="E15" s="86">
        <v>19</v>
      </c>
      <c r="F15" s="86">
        <v>41</v>
      </c>
      <c r="G15" s="86">
        <f t="shared" si="4"/>
        <v>94</v>
      </c>
      <c r="H15" s="87">
        <v>6</v>
      </c>
      <c r="I15" s="87">
        <v>28</v>
      </c>
      <c r="J15" s="87">
        <v>19</v>
      </c>
      <c r="K15" s="87">
        <v>41</v>
      </c>
      <c r="L15" s="87">
        <f t="shared" si="5"/>
        <v>94</v>
      </c>
      <c r="M15" s="88">
        <f t="shared" si="6"/>
        <v>0</v>
      </c>
      <c r="N15" s="88">
        <f t="shared" si="6"/>
        <v>0</v>
      </c>
      <c r="O15" s="88">
        <f t="shared" si="6"/>
        <v>0</v>
      </c>
      <c r="P15" s="88">
        <f t="shared" si="6"/>
        <v>0</v>
      </c>
      <c r="Q15" s="88">
        <f t="shared" si="6"/>
        <v>0</v>
      </c>
    </row>
    <row r="16" spans="1:17" s="69" customFormat="1" ht="18" x14ac:dyDescent="0.25">
      <c r="A16" s="84">
        <v>8</v>
      </c>
      <c r="B16" s="85" t="s">
        <v>24</v>
      </c>
      <c r="C16" s="86">
        <v>14</v>
      </c>
      <c r="D16" s="86">
        <v>19</v>
      </c>
      <c r="E16" s="86">
        <v>38</v>
      </c>
      <c r="F16" s="86">
        <v>84</v>
      </c>
      <c r="G16" s="86">
        <f t="shared" si="4"/>
        <v>155</v>
      </c>
      <c r="H16" s="87">
        <v>12</v>
      </c>
      <c r="I16" s="87">
        <v>17</v>
      </c>
      <c r="J16" s="87">
        <v>45</v>
      </c>
      <c r="K16" s="87">
        <v>89</v>
      </c>
      <c r="L16" s="87">
        <f t="shared" si="5"/>
        <v>163</v>
      </c>
      <c r="M16" s="88">
        <f t="shared" si="6"/>
        <v>2</v>
      </c>
      <c r="N16" s="88">
        <f t="shared" si="6"/>
        <v>2</v>
      </c>
      <c r="O16" s="88">
        <f t="shared" si="6"/>
        <v>-7</v>
      </c>
      <c r="P16" s="88">
        <f t="shared" si="6"/>
        <v>-5</v>
      </c>
      <c r="Q16" s="88">
        <f t="shared" si="6"/>
        <v>-8</v>
      </c>
    </row>
    <row r="17" spans="1:17" s="69" customFormat="1" ht="18" x14ac:dyDescent="0.25">
      <c r="A17" s="84">
        <v>9</v>
      </c>
      <c r="B17" s="85" t="s">
        <v>25</v>
      </c>
      <c r="C17" s="86">
        <v>63</v>
      </c>
      <c r="D17" s="86">
        <v>71</v>
      </c>
      <c r="E17" s="86">
        <v>66</v>
      </c>
      <c r="F17" s="86">
        <v>63</v>
      </c>
      <c r="G17" s="86">
        <f t="shared" si="4"/>
        <v>263</v>
      </c>
      <c r="H17" s="87">
        <v>63</v>
      </c>
      <c r="I17" s="87">
        <v>71</v>
      </c>
      <c r="J17" s="87">
        <v>66</v>
      </c>
      <c r="K17" s="87">
        <v>63</v>
      </c>
      <c r="L17" s="87">
        <f t="shared" si="5"/>
        <v>263</v>
      </c>
      <c r="M17" s="88">
        <f t="shared" si="6"/>
        <v>0</v>
      </c>
      <c r="N17" s="88">
        <f t="shared" si="6"/>
        <v>0</v>
      </c>
      <c r="O17" s="88">
        <f t="shared" si="6"/>
        <v>0</v>
      </c>
      <c r="P17" s="88">
        <f t="shared" si="6"/>
        <v>0</v>
      </c>
      <c r="Q17" s="88">
        <f t="shared" si="6"/>
        <v>0</v>
      </c>
    </row>
    <row r="18" spans="1:17" s="69" customFormat="1" ht="18" x14ac:dyDescent="0.25">
      <c r="A18" s="84">
        <v>10</v>
      </c>
      <c r="B18" s="85" t="s">
        <v>26</v>
      </c>
      <c r="C18" s="86">
        <v>11</v>
      </c>
      <c r="D18" s="86">
        <v>21</v>
      </c>
      <c r="E18" s="86">
        <v>63</v>
      </c>
      <c r="F18" s="86">
        <v>93</v>
      </c>
      <c r="G18" s="86">
        <f t="shared" si="4"/>
        <v>188</v>
      </c>
      <c r="H18" s="87">
        <v>11</v>
      </c>
      <c r="I18" s="87">
        <v>21</v>
      </c>
      <c r="J18" s="87">
        <v>63</v>
      </c>
      <c r="K18" s="87">
        <v>93</v>
      </c>
      <c r="L18" s="87">
        <f t="shared" si="5"/>
        <v>188</v>
      </c>
      <c r="M18" s="88">
        <f t="shared" si="6"/>
        <v>0</v>
      </c>
      <c r="N18" s="88">
        <f t="shared" si="6"/>
        <v>0</v>
      </c>
      <c r="O18" s="88">
        <f t="shared" si="6"/>
        <v>0</v>
      </c>
      <c r="P18" s="88">
        <f t="shared" si="6"/>
        <v>0</v>
      </c>
      <c r="Q18" s="88">
        <f t="shared" si="6"/>
        <v>0</v>
      </c>
    </row>
    <row r="19" spans="1:17" s="69" customFormat="1" ht="18" x14ac:dyDescent="0.25">
      <c r="A19" s="84">
        <v>11</v>
      </c>
      <c r="B19" s="85" t="s">
        <v>27</v>
      </c>
      <c r="C19" s="86">
        <v>1</v>
      </c>
      <c r="D19" s="86">
        <v>0</v>
      </c>
      <c r="E19" s="86">
        <v>3</v>
      </c>
      <c r="F19" s="86">
        <v>7</v>
      </c>
      <c r="G19" s="86">
        <f t="shared" si="4"/>
        <v>11</v>
      </c>
      <c r="H19" s="87">
        <v>0</v>
      </c>
      <c r="I19" s="87">
        <v>0</v>
      </c>
      <c r="J19" s="87">
        <v>4</v>
      </c>
      <c r="K19" s="87">
        <v>7</v>
      </c>
      <c r="L19" s="87">
        <f t="shared" si="5"/>
        <v>11</v>
      </c>
      <c r="M19" s="88">
        <f t="shared" si="6"/>
        <v>1</v>
      </c>
      <c r="N19" s="88">
        <f t="shared" si="6"/>
        <v>0</v>
      </c>
      <c r="O19" s="88">
        <f t="shared" si="6"/>
        <v>-1</v>
      </c>
      <c r="P19" s="88">
        <f t="shared" si="6"/>
        <v>0</v>
      </c>
      <c r="Q19" s="88">
        <f t="shared" si="6"/>
        <v>0</v>
      </c>
    </row>
    <row r="20" spans="1:17" s="69" customFormat="1" ht="18" x14ac:dyDescent="0.25">
      <c r="A20" s="84">
        <v>12</v>
      </c>
      <c r="B20" s="85" t="s">
        <v>28</v>
      </c>
      <c r="C20" s="86">
        <v>6</v>
      </c>
      <c r="D20" s="86">
        <v>6</v>
      </c>
      <c r="E20" s="86">
        <v>11</v>
      </c>
      <c r="F20" s="86">
        <v>28</v>
      </c>
      <c r="G20" s="86">
        <f t="shared" si="4"/>
        <v>51</v>
      </c>
      <c r="H20" s="87">
        <v>6</v>
      </c>
      <c r="I20" s="87">
        <v>6</v>
      </c>
      <c r="J20" s="87">
        <v>11</v>
      </c>
      <c r="K20" s="87">
        <v>28</v>
      </c>
      <c r="L20" s="87">
        <f t="shared" si="5"/>
        <v>51</v>
      </c>
      <c r="M20" s="88">
        <f t="shared" si="6"/>
        <v>0</v>
      </c>
      <c r="N20" s="88">
        <f t="shared" si="6"/>
        <v>0</v>
      </c>
      <c r="O20" s="88">
        <f t="shared" si="6"/>
        <v>0</v>
      </c>
      <c r="P20" s="88">
        <f t="shared" si="6"/>
        <v>0</v>
      </c>
      <c r="Q20" s="88">
        <f t="shared" si="6"/>
        <v>0</v>
      </c>
    </row>
    <row r="21" spans="1:17" s="70" customFormat="1" ht="18" x14ac:dyDescent="0.25">
      <c r="A21" s="80"/>
      <c r="B21" s="81" t="s">
        <v>29</v>
      </c>
      <c r="C21" s="89">
        <f t="shared" ref="C21:L21" si="7">SUM(C13:C20)</f>
        <v>119</v>
      </c>
      <c r="D21" s="89">
        <f t="shared" si="7"/>
        <v>170</v>
      </c>
      <c r="E21" s="89">
        <f t="shared" si="7"/>
        <v>252</v>
      </c>
      <c r="F21" s="89">
        <f t="shared" si="7"/>
        <v>407</v>
      </c>
      <c r="G21" s="89">
        <f t="shared" si="7"/>
        <v>948</v>
      </c>
      <c r="H21" s="90">
        <f t="shared" si="7"/>
        <v>116</v>
      </c>
      <c r="I21" s="90">
        <f t="shared" si="7"/>
        <v>168</v>
      </c>
      <c r="J21" s="90">
        <f t="shared" si="7"/>
        <v>260</v>
      </c>
      <c r="K21" s="90">
        <f t="shared" si="7"/>
        <v>412</v>
      </c>
      <c r="L21" s="90">
        <f t="shared" si="7"/>
        <v>956</v>
      </c>
      <c r="M21" s="91">
        <f t="shared" si="6"/>
        <v>3</v>
      </c>
      <c r="N21" s="91">
        <f t="shared" si="6"/>
        <v>2</v>
      </c>
      <c r="O21" s="91">
        <f t="shared" si="6"/>
        <v>-8</v>
      </c>
      <c r="P21" s="91">
        <f t="shared" si="6"/>
        <v>-5</v>
      </c>
      <c r="Q21" s="91">
        <f t="shared" si="6"/>
        <v>-8</v>
      </c>
    </row>
    <row r="22" spans="1:17" s="69" customFormat="1" ht="18" x14ac:dyDescent="0.25">
      <c r="A22" s="80" t="s">
        <v>30</v>
      </c>
      <c r="B22" s="81" t="s">
        <v>31</v>
      </c>
      <c r="C22" s="86"/>
      <c r="D22" s="86"/>
      <c r="E22" s="86"/>
      <c r="F22" s="86"/>
      <c r="G22" s="86"/>
      <c r="H22" s="87"/>
      <c r="I22" s="87"/>
      <c r="J22" s="87"/>
      <c r="K22" s="87"/>
      <c r="L22" s="87"/>
      <c r="M22" s="88"/>
      <c r="N22" s="88"/>
      <c r="O22" s="88"/>
      <c r="P22" s="88"/>
      <c r="Q22" s="88"/>
    </row>
    <row r="23" spans="1:17" s="69" customFormat="1" ht="18" x14ac:dyDescent="0.25">
      <c r="A23" s="84">
        <v>13</v>
      </c>
      <c r="B23" s="85" t="s">
        <v>32</v>
      </c>
      <c r="C23" s="86">
        <v>6</v>
      </c>
      <c r="D23" s="86">
        <v>34</v>
      </c>
      <c r="E23" s="86">
        <v>66</v>
      </c>
      <c r="F23" s="86">
        <v>54</v>
      </c>
      <c r="G23" s="86">
        <f t="shared" ref="G23:G43" si="8">SUM(C23:F23)</f>
        <v>160</v>
      </c>
      <c r="H23" s="87">
        <v>6</v>
      </c>
      <c r="I23" s="87">
        <v>34</v>
      </c>
      <c r="J23" s="87">
        <v>66</v>
      </c>
      <c r="K23" s="87">
        <v>54</v>
      </c>
      <c r="L23" s="87">
        <f t="shared" ref="L23:L43" si="9">SUM(H23:K23)</f>
        <v>160</v>
      </c>
      <c r="M23" s="88">
        <f t="shared" ref="M23:Q44" si="10">C23-H23</f>
        <v>0</v>
      </c>
      <c r="N23" s="88">
        <f t="shared" si="10"/>
        <v>0</v>
      </c>
      <c r="O23" s="88">
        <f t="shared" si="10"/>
        <v>0</v>
      </c>
      <c r="P23" s="88">
        <f t="shared" si="10"/>
        <v>0</v>
      </c>
      <c r="Q23" s="88">
        <f t="shared" si="10"/>
        <v>0</v>
      </c>
    </row>
    <row r="24" spans="1:17" s="69" customFormat="1" ht="18" x14ac:dyDescent="0.25">
      <c r="A24" s="84">
        <v>14</v>
      </c>
      <c r="B24" s="85" t="s">
        <v>33</v>
      </c>
      <c r="C24" s="92">
        <v>122</v>
      </c>
      <c r="D24" s="92">
        <v>377</v>
      </c>
      <c r="E24" s="92">
        <v>318</v>
      </c>
      <c r="F24" s="92">
        <v>280</v>
      </c>
      <c r="G24" s="86">
        <f t="shared" si="8"/>
        <v>1097</v>
      </c>
      <c r="H24" s="93">
        <v>119</v>
      </c>
      <c r="I24" s="93">
        <v>375</v>
      </c>
      <c r="J24" s="93">
        <v>316</v>
      </c>
      <c r="K24" s="93">
        <v>278</v>
      </c>
      <c r="L24" s="87">
        <f t="shared" si="9"/>
        <v>1088</v>
      </c>
      <c r="M24" s="88">
        <f t="shared" si="10"/>
        <v>3</v>
      </c>
      <c r="N24" s="88">
        <f t="shared" si="10"/>
        <v>2</v>
      </c>
      <c r="O24" s="88">
        <f t="shared" si="10"/>
        <v>2</v>
      </c>
      <c r="P24" s="88">
        <f t="shared" si="10"/>
        <v>2</v>
      </c>
      <c r="Q24" s="88">
        <f t="shared" si="10"/>
        <v>9</v>
      </c>
    </row>
    <row r="25" spans="1:17" s="69" customFormat="1" ht="18" x14ac:dyDescent="0.25">
      <c r="A25" s="84">
        <v>15</v>
      </c>
      <c r="B25" s="85" t="s">
        <v>34</v>
      </c>
      <c r="C25" s="86">
        <v>10</v>
      </c>
      <c r="D25" s="86">
        <v>17</v>
      </c>
      <c r="E25" s="86">
        <v>42</v>
      </c>
      <c r="F25" s="86">
        <v>204</v>
      </c>
      <c r="G25" s="86">
        <f t="shared" si="8"/>
        <v>273</v>
      </c>
      <c r="H25" s="87">
        <v>10</v>
      </c>
      <c r="I25" s="87">
        <v>17</v>
      </c>
      <c r="J25" s="87">
        <v>42</v>
      </c>
      <c r="K25" s="87">
        <v>206</v>
      </c>
      <c r="L25" s="87">
        <f t="shared" si="9"/>
        <v>275</v>
      </c>
      <c r="M25" s="88">
        <f t="shared" si="10"/>
        <v>0</v>
      </c>
      <c r="N25" s="88">
        <f t="shared" si="10"/>
        <v>0</v>
      </c>
      <c r="O25" s="88">
        <f t="shared" si="10"/>
        <v>0</v>
      </c>
      <c r="P25" s="88">
        <f t="shared" si="10"/>
        <v>-2</v>
      </c>
      <c r="Q25" s="88">
        <f t="shared" si="10"/>
        <v>-2</v>
      </c>
    </row>
    <row r="26" spans="1:17" s="69" customFormat="1" ht="18" x14ac:dyDescent="0.25">
      <c r="A26" s="84">
        <v>16</v>
      </c>
      <c r="B26" s="85" t="s">
        <v>35</v>
      </c>
      <c r="C26" s="86">
        <v>2</v>
      </c>
      <c r="D26" s="86">
        <v>0</v>
      </c>
      <c r="E26" s="86">
        <v>5</v>
      </c>
      <c r="F26" s="86">
        <v>5</v>
      </c>
      <c r="G26" s="86">
        <f t="shared" si="8"/>
        <v>12</v>
      </c>
      <c r="H26" s="87">
        <v>2</v>
      </c>
      <c r="I26" s="87">
        <v>0</v>
      </c>
      <c r="J26" s="87">
        <v>5</v>
      </c>
      <c r="K26" s="87">
        <v>5</v>
      </c>
      <c r="L26" s="87">
        <f t="shared" si="9"/>
        <v>12</v>
      </c>
      <c r="M26" s="88">
        <f t="shared" si="10"/>
        <v>0</v>
      </c>
      <c r="N26" s="88">
        <f t="shared" si="10"/>
        <v>0</v>
      </c>
      <c r="O26" s="88">
        <f t="shared" si="10"/>
        <v>0</v>
      </c>
      <c r="P26" s="88">
        <f t="shared" si="10"/>
        <v>0</v>
      </c>
      <c r="Q26" s="88">
        <f t="shared" si="10"/>
        <v>0</v>
      </c>
    </row>
    <row r="27" spans="1:17" s="69" customFormat="1" ht="18" x14ac:dyDescent="0.25">
      <c r="A27" s="84">
        <v>17</v>
      </c>
      <c r="B27" s="85" t="s">
        <v>36</v>
      </c>
      <c r="C27" s="86">
        <v>0</v>
      </c>
      <c r="D27" s="86">
        <v>9</v>
      </c>
      <c r="E27" s="86">
        <v>19</v>
      </c>
      <c r="F27" s="86">
        <v>59</v>
      </c>
      <c r="G27" s="86">
        <f t="shared" si="8"/>
        <v>87</v>
      </c>
      <c r="H27" s="87">
        <v>0</v>
      </c>
      <c r="I27" s="87">
        <v>9</v>
      </c>
      <c r="J27" s="87">
        <v>19</v>
      </c>
      <c r="K27" s="87">
        <v>59</v>
      </c>
      <c r="L27" s="87">
        <f t="shared" si="9"/>
        <v>87</v>
      </c>
      <c r="M27" s="88">
        <f t="shared" si="10"/>
        <v>0</v>
      </c>
      <c r="N27" s="88">
        <f t="shared" si="10"/>
        <v>0</v>
      </c>
      <c r="O27" s="88">
        <f t="shared" si="10"/>
        <v>0</v>
      </c>
      <c r="P27" s="88">
        <f t="shared" si="10"/>
        <v>0</v>
      </c>
      <c r="Q27" s="88">
        <f t="shared" si="10"/>
        <v>0</v>
      </c>
    </row>
    <row r="28" spans="1:17" s="69" customFormat="1" ht="18" x14ac:dyDescent="0.25">
      <c r="A28" s="84">
        <v>18</v>
      </c>
      <c r="B28" s="85" t="s">
        <v>37</v>
      </c>
      <c r="C28" s="86">
        <v>0</v>
      </c>
      <c r="D28" s="86">
        <v>2</v>
      </c>
      <c r="E28" s="86">
        <v>4</v>
      </c>
      <c r="F28" s="86">
        <v>18</v>
      </c>
      <c r="G28" s="86">
        <f t="shared" si="8"/>
        <v>24</v>
      </c>
      <c r="H28" s="87">
        <v>0</v>
      </c>
      <c r="I28" s="87">
        <v>2</v>
      </c>
      <c r="J28" s="87">
        <v>4</v>
      </c>
      <c r="K28" s="87">
        <v>18</v>
      </c>
      <c r="L28" s="87">
        <f t="shared" si="9"/>
        <v>24</v>
      </c>
      <c r="M28" s="88">
        <f t="shared" si="10"/>
        <v>0</v>
      </c>
      <c r="N28" s="88">
        <f t="shared" si="10"/>
        <v>0</v>
      </c>
      <c r="O28" s="88">
        <f t="shared" si="10"/>
        <v>0</v>
      </c>
      <c r="P28" s="88">
        <f t="shared" si="10"/>
        <v>0</v>
      </c>
      <c r="Q28" s="88">
        <f t="shared" si="10"/>
        <v>0</v>
      </c>
    </row>
    <row r="29" spans="1:17" s="69" customFormat="1" ht="18" x14ac:dyDescent="0.25">
      <c r="A29" s="84">
        <v>19</v>
      </c>
      <c r="B29" s="85" t="s">
        <v>38</v>
      </c>
      <c r="C29" s="86">
        <v>26</v>
      </c>
      <c r="D29" s="86">
        <v>36</v>
      </c>
      <c r="E29" s="86">
        <v>33</v>
      </c>
      <c r="F29" s="86">
        <v>48</v>
      </c>
      <c r="G29" s="86">
        <f t="shared" si="8"/>
        <v>143</v>
      </c>
      <c r="H29" s="87">
        <v>26</v>
      </c>
      <c r="I29" s="87">
        <v>36</v>
      </c>
      <c r="J29" s="87">
        <v>33</v>
      </c>
      <c r="K29" s="87">
        <v>48</v>
      </c>
      <c r="L29" s="87">
        <f t="shared" si="9"/>
        <v>143</v>
      </c>
      <c r="M29" s="88">
        <f t="shared" si="10"/>
        <v>0</v>
      </c>
      <c r="N29" s="88">
        <f t="shared" si="10"/>
        <v>0</v>
      </c>
      <c r="O29" s="88">
        <f t="shared" si="10"/>
        <v>0</v>
      </c>
      <c r="P29" s="88">
        <f t="shared" si="10"/>
        <v>0</v>
      </c>
      <c r="Q29" s="88">
        <f t="shared" si="10"/>
        <v>0</v>
      </c>
    </row>
    <row r="30" spans="1:17" s="69" customFormat="1" ht="18" x14ac:dyDescent="0.25">
      <c r="A30" s="84">
        <v>20</v>
      </c>
      <c r="B30" s="85" t="s">
        <v>39</v>
      </c>
      <c r="C30" s="86">
        <v>0</v>
      </c>
      <c r="D30" s="86">
        <v>0</v>
      </c>
      <c r="E30" s="86">
        <v>2</v>
      </c>
      <c r="F30" s="86">
        <v>3</v>
      </c>
      <c r="G30" s="86">
        <f t="shared" si="8"/>
        <v>5</v>
      </c>
      <c r="H30" s="87">
        <v>0</v>
      </c>
      <c r="I30" s="87">
        <v>0</v>
      </c>
      <c r="J30" s="87">
        <v>2</v>
      </c>
      <c r="K30" s="87">
        <v>3</v>
      </c>
      <c r="L30" s="87">
        <f t="shared" si="9"/>
        <v>5</v>
      </c>
      <c r="M30" s="88">
        <f t="shared" si="10"/>
        <v>0</v>
      </c>
      <c r="N30" s="88">
        <f t="shared" si="10"/>
        <v>0</v>
      </c>
      <c r="O30" s="88">
        <f t="shared" si="10"/>
        <v>0</v>
      </c>
      <c r="P30" s="88">
        <f t="shared" si="10"/>
        <v>0</v>
      </c>
      <c r="Q30" s="88">
        <f t="shared" si="10"/>
        <v>0</v>
      </c>
    </row>
    <row r="31" spans="1:17" s="69" customFormat="1" ht="18" x14ac:dyDescent="0.25">
      <c r="A31" s="84">
        <v>21</v>
      </c>
      <c r="B31" s="85" t="s">
        <v>40</v>
      </c>
      <c r="C31" s="86">
        <v>1</v>
      </c>
      <c r="D31" s="86">
        <v>32</v>
      </c>
      <c r="E31" s="86">
        <v>21</v>
      </c>
      <c r="F31" s="86">
        <v>50</v>
      </c>
      <c r="G31" s="86">
        <f t="shared" si="8"/>
        <v>104</v>
      </c>
      <c r="H31" s="87">
        <v>4</v>
      </c>
      <c r="I31" s="87">
        <v>25</v>
      </c>
      <c r="J31" s="87">
        <v>22</v>
      </c>
      <c r="K31" s="87">
        <v>51</v>
      </c>
      <c r="L31" s="87">
        <f t="shared" si="9"/>
        <v>102</v>
      </c>
      <c r="M31" s="88">
        <f t="shared" si="10"/>
        <v>-3</v>
      </c>
      <c r="N31" s="88">
        <f t="shared" si="10"/>
        <v>7</v>
      </c>
      <c r="O31" s="88">
        <f t="shared" si="10"/>
        <v>-1</v>
      </c>
      <c r="P31" s="88">
        <f t="shared" si="10"/>
        <v>-1</v>
      </c>
      <c r="Q31" s="88">
        <f t="shared" si="10"/>
        <v>2</v>
      </c>
    </row>
    <row r="32" spans="1:17" s="69" customFormat="1" ht="18" x14ac:dyDescent="0.25">
      <c r="A32" s="84">
        <v>22</v>
      </c>
      <c r="B32" s="85" t="s">
        <v>41</v>
      </c>
      <c r="C32" s="86">
        <v>3</v>
      </c>
      <c r="D32" s="86">
        <v>6</v>
      </c>
      <c r="E32" s="86">
        <v>42</v>
      </c>
      <c r="F32" s="86">
        <v>56</v>
      </c>
      <c r="G32" s="86">
        <f t="shared" si="8"/>
        <v>107</v>
      </c>
      <c r="H32" s="87">
        <v>1</v>
      </c>
      <c r="I32" s="87">
        <v>13</v>
      </c>
      <c r="J32" s="87">
        <v>33</v>
      </c>
      <c r="K32" s="87">
        <v>61</v>
      </c>
      <c r="L32" s="87">
        <f t="shared" si="9"/>
        <v>108</v>
      </c>
      <c r="M32" s="88">
        <f t="shared" si="10"/>
        <v>2</v>
      </c>
      <c r="N32" s="88">
        <f t="shared" si="10"/>
        <v>-7</v>
      </c>
      <c r="O32" s="88">
        <f t="shared" si="10"/>
        <v>9</v>
      </c>
      <c r="P32" s="88">
        <f t="shared" si="10"/>
        <v>-5</v>
      </c>
      <c r="Q32" s="88">
        <f t="shared" si="10"/>
        <v>-1</v>
      </c>
    </row>
    <row r="33" spans="1:17" s="69" customFormat="1" ht="18" x14ac:dyDescent="0.25">
      <c r="A33" s="84">
        <v>23</v>
      </c>
      <c r="B33" s="85" t="s">
        <v>42</v>
      </c>
      <c r="C33" s="86">
        <v>1</v>
      </c>
      <c r="D33" s="86">
        <v>8</v>
      </c>
      <c r="E33" s="86">
        <v>5</v>
      </c>
      <c r="F33" s="86">
        <v>21</v>
      </c>
      <c r="G33" s="86">
        <f t="shared" si="8"/>
        <v>35</v>
      </c>
      <c r="H33" s="87">
        <v>1</v>
      </c>
      <c r="I33" s="87">
        <v>8</v>
      </c>
      <c r="J33" s="87">
        <v>5</v>
      </c>
      <c r="K33" s="87">
        <v>17</v>
      </c>
      <c r="L33" s="87">
        <f t="shared" si="9"/>
        <v>31</v>
      </c>
      <c r="M33" s="88">
        <f t="shared" si="10"/>
        <v>0</v>
      </c>
      <c r="N33" s="88">
        <f t="shared" si="10"/>
        <v>0</v>
      </c>
      <c r="O33" s="88">
        <f t="shared" si="10"/>
        <v>0</v>
      </c>
      <c r="P33" s="88">
        <f t="shared" si="10"/>
        <v>4</v>
      </c>
      <c r="Q33" s="88">
        <f t="shared" si="10"/>
        <v>4</v>
      </c>
    </row>
    <row r="34" spans="1:17" s="69" customFormat="1" ht="18" x14ac:dyDescent="0.25">
      <c r="A34" s="84">
        <v>24</v>
      </c>
      <c r="B34" s="85" t="s">
        <v>43</v>
      </c>
      <c r="C34" s="86">
        <v>1</v>
      </c>
      <c r="D34" s="86">
        <v>9</v>
      </c>
      <c r="E34" s="86">
        <v>22</v>
      </c>
      <c r="F34" s="86">
        <v>60</v>
      </c>
      <c r="G34" s="86">
        <f t="shared" si="8"/>
        <v>92</v>
      </c>
      <c r="H34" s="87">
        <v>2</v>
      </c>
      <c r="I34" s="87">
        <v>9</v>
      </c>
      <c r="J34" s="87">
        <v>22</v>
      </c>
      <c r="K34" s="87">
        <v>62</v>
      </c>
      <c r="L34" s="87">
        <f t="shared" si="9"/>
        <v>95</v>
      </c>
      <c r="M34" s="88">
        <f t="shared" si="10"/>
        <v>-1</v>
      </c>
      <c r="N34" s="88">
        <f t="shared" si="10"/>
        <v>0</v>
      </c>
      <c r="O34" s="88">
        <f t="shared" si="10"/>
        <v>0</v>
      </c>
      <c r="P34" s="88">
        <f t="shared" si="10"/>
        <v>-2</v>
      </c>
      <c r="Q34" s="88">
        <f t="shared" si="10"/>
        <v>-3</v>
      </c>
    </row>
    <row r="35" spans="1:17" s="69" customFormat="1" ht="18" x14ac:dyDescent="0.25">
      <c r="A35" s="84">
        <v>25</v>
      </c>
      <c r="B35" s="85" t="s">
        <v>44</v>
      </c>
      <c r="C35" s="86">
        <v>0</v>
      </c>
      <c r="D35" s="86">
        <v>17</v>
      </c>
      <c r="E35" s="86">
        <v>7</v>
      </c>
      <c r="F35" s="86">
        <v>9</v>
      </c>
      <c r="G35" s="86">
        <f t="shared" si="8"/>
        <v>33</v>
      </c>
      <c r="H35" s="87">
        <v>0</v>
      </c>
      <c r="I35" s="87">
        <v>17</v>
      </c>
      <c r="J35" s="87">
        <v>7</v>
      </c>
      <c r="K35" s="87">
        <v>9</v>
      </c>
      <c r="L35" s="87">
        <f t="shared" si="9"/>
        <v>33</v>
      </c>
      <c r="M35" s="88">
        <f t="shared" si="10"/>
        <v>0</v>
      </c>
      <c r="N35" s="88">
        <f t="shared" si="10"/>
        <v>0</v>
      </c>
      <c r="O35" s="88">
        <f t="shared" si="10"/>
        <v>0</v>
      </c>
      <c r="P35" s="88">
        <f t="shared" si="10"/>
        <v>0</v>
      </c>
      <c r="Q35" s="88">
        <f t="shared" si="10"/>
        <v>0</v>
      </c>
    </row>
    <row r="36" spans="1:17" s="69" customFormat="1" ht="18" x14ac:dyDescent="0.25">
      <c r="A36" s="84">
        <v>26</v>
      </c>
      <c r="B36" s="85" t="s">
        <v>45</v>
      </c>
      <c r="C36" s="86">
        <v>1</v>
      </c>
      <c r="D36" s="86">
        <v>8</v>
      </c>
      <c r="E36" s="86">
        <v>17</v>
      </c>
      <c r="F36" s="86">
        <v>119</v>
      </c>
      <c r="G36" s="86">
        <f t="shared" si="8"/>
        <v>145</v>
      </c>
      <c r="H36" s="87">
        <v>1</v>
      </c>
      <c r="I36" s="87">
        <v>8</v>
      </c>
      <c r="J36" s="87">
        <v>17</v>
      </c>
      <c r="K36" s="87">
        <v>121</v>
      </c>
      <c r="L36" s="87">
        <f t="shared" si="9"/>
        <v>147</v>
      </c>
      <c r="M36" s="88">
        <f t="shared" si="10"/>
        <v>0</v>
      </c>
      <c r="N36" s="88">
        <f t="shared" si="10"/>
        <v>0</v>
      </c>
      <c r="O36" s="88">
        <f t="shared" si="10"/>
        <v>0</v>
      </c>
      <c r="P36" s="88">
        <f t="shared" si="10"/>
        <v>-2</v>
      </c>
      <c r="Q36" s="88">
        <f t="shared" si="10"/>
        <v>-2</v>
      </c>
    </row>
    <row r="37" spans="1:17" s="69" customFormat="1" ht="18" x14ac:dyDescent="0.25">
      <c r="A37" s="84">
        <v>27</v>
      </c>
      <c r="B37" s="85" t="s">
        <v>46</v>
      </c>
      <c r="C37" s="86">
        <v>30</v>
      </c>
      <c r="D37" s="86">
        <v>102</v>
      </c>
      <c r="E37" s="86">
        <v>127</v>
      </c>
      <c r="F37" s="86">
        <v>862</v>
      </c>
      <c r="G37" s="86">
        <f t="shared" si="8"/>
        <v>1121</v>
      </c>
      <c r="H37" s="87">
        <v>29</v>
      </c>
      <c r="I37" s="87">
        <v>102</v>
      </c>
      <c r="J37" s="87">
        <v>126</v>
      </c>
      <c r="K37" s="87">
        <v>869</v>
      </c>
      <c r="L37" s="87">
        <f t="shared" si="9"/>
        <v>1126</v>
      </c>
      <c r="M37" s="88">
        <f t="shared" si="10"/>
        <v>1</v>
      </c>
      <c r="N37" s="88">
        <f t="shared" si="10"/>
        <v>0</v>
      </c>
      <c r="O37" s="88">
        <f t="shared" si="10"/>
        <v>1</v>
      </c>
      <c r="P37" s="88">
        <f t="shared" si="10"/>
        <v>-7</v>
      </c>
      <c r="Q37" s="88">
        <f t="shared" si="10"/>
        <v>-5</v>
      </c>
    </row>
    <row r="38" spans="1:17" s="69" customFormat="1" ht="18" x14ac:dyDescent="0.25">
      <c r="A38" s="84">
        <v>28</v>
      </c>
      <c r="B38" s="85" t="s">
        <v>47</v>
      </c>
      <c r="C38" s="86">
        <v>135</v>
      </c>
      <c r="D38" s="86">
        <v>350</v>
      </c>
      <c r="E38" s="86">
        <v>341</v>
      </c>
      <c r="F38" s="86">
        <v>838</v>
      </c>
      <c r="G38" s="86">
        <f t="shared" si="8"/>
        <v>1664</v>
      </c>
      <c r="H38" s="87">
        <v>131</v>
      </c>
      <c r="I38" s="87">
        <v>340</v>
      </c>
      <c r="J38" s="87">
        <v>335</v>
      </c>
      <c r="K38" s="87">
        <v>826</v>
      </c>
      <c r="L38" s="87">
        <f t="shared" si="9"/>
        <v>1632</v>
      </c>
      <c r="M38" s="88">
        <f t="shared" si="10"/>
        <v>4</v>
      </c>
      <c r="N38" s="88">
        <f t="shared" si="10"/>
        <v>10</v>
      </c>
      <c r="O38" s="88">
        <f t="shared" si="10"/>
        <v>6</v>
      </c>
      <c r="P38" s="88">
        <f t="shared" si="10"/>
        <v>12</v>
      </c>
      <c r="Q38" s="88">
        <f t="shared" si="10"/>
        <v>32</v>
      </c>
    </row>
    <row r="39" spans="1:17" s="69" customFormat="1" ht="18" x14ac:dyDescent="0.25">
      <c r="A39" s="84">
        <v>29</v>
      </c>
      <c r="B39" s="85" t="s">
        <v>48</v>
      </c>
      <c r="C39" s="86">
        <v>45</v>
      </c>
      <c r="D39" s="86">
        <v>83</v>
      </c>
      <c r="E39" s="86">
        <v>162</v>
      </c>
      <c r="F39" s="86">
        <v>937</v>
      </c>
      <c r="G39" s="86">
        <f t="shared" si="8"/>
        <v>1227</v>
      </c>
      <c r="H39" s="87">
        <v>45</v>
      </c>
      <c r="I39" s="87">
        <v>83</v>
      </c>
      <c r="J39" s="87">
        <v>162</v>
      </c>
      <c r="K39" s="87">
        <v>937</v>
      </c>
      <c r="L39" s="87">
        <f t="shared" si="9"/>
        <v>1227</v>
      </c>
      <c r="M39" s="88">
        <f t="shared" si="10"/>
        <v>0</v>
      </c>
      <c r="N39" s="88">
        <f t="shared" si="10"/>
        <v>0</v>
      </c>
      <c r="O39" s="88">
        <f t="shared" si="10"/>
        <v>0</v>
      </c>
      <c r="P39" s="88">
        <f t="shared" si="10"/>
        <v>0</v>
      </c>
      <c r="Q39" s="88">
        <f t="shared" si="10"/>
        <v>0</v>
      </c>
    </row>
    <row r="40" spans="1:17" s="69" customFormat="1" ht="18" x14ac:dyDescent="0.25">
      <c r="A40" s="84">
        <v>30</v>
      </c>
      <c r="B40" s="85" t="s">
        <v>49</v>
      </c>
      <c r="C40" s="86">
        <v>5</v>
      </c>
      <c r="D40" s="86">
        <v>15</v>
      </c>
      <c r="E40" s="86">
        <v>12</v>
      </c>
      <c r="F40" s="86">
        <v>52</v>
      </c>
      <c r="G40" s="86">
        <f t="shared" si="8"/>
        <v>84</v>
      </c>
      <c r="H40" s="87">
        <v>5</v>
      </c>
      <c r="I40" s="87">
        <v>15</v>
      </c>
      <c r="J40" s="87">
        <v>12</v>
      </c>
      <c r="K40" s="87">
        <v>52</v>
      </c>
      <c r="L40" s="87">
        <f t="shared" si="9"/>
        <v>84</v>
      </c>
      <c r="M40" s="88">
        <f t="shared" si="10"/>
        <v>0</v>
      </c>
      <c r="N40" s="88">
        <f t="shared" si="10"/>
        <v>0</v>
      </c>
      <c r="O40" s="88">
        <f t="shared" si="10"/>
        <v>0</v>
      </c>
      <c r="P40" s="88">
        <f t="shared" si="10"/>
        <v>0</v>
      </c>
      <c r="Q40" s="88">
        <f t="shared" si="10"/>
        <v>0</v>
      </c>
    </row>
    <row r="41" spans="1:17" s="69" customFormat="1" ht="18" x14ac:dyDescent="0.25">
      <c r="A41" s="84">
        <v>31</v>
      </c>
      <c r="B41" s="85" t="s">
        <v>50</v>
      </c>
      <c r="C41" s="86">
        <v>0</v>
      </c>
      <c r="D41" s="86">
        <v>0</v>
      </c>
      <c r="E41" s="86">
        <v>11</v>
      </c>
      <c r="F41" s="86">
        <v>10</v>
      </c>
      <c r="G41" s="86">
        <f t="shared" si="8"/>
        <v>21</v>
      </c>
      <c r="H41" s="87">
        <v>0</v>
      </c>
      <c r="I41" s="87">
        <v>0</v>
      </c>
      <c r="J41" s="87">
        <v>11</v>
      </c>
      <c r="K41" s="87">
        <v>10</v>
      </c>
      <c r="L41" s="87">
        <f>SUM(H41:K41)</f>
        <v>21</v>
      </c>
      <c r="M41" s="88">
        <f>C41-H41</f>
        <v>0</v>
      </c>
      <c r="N41" s="88">
        <f>D41-I41</f>
        <v>0</v>
      </c>
      <c r="O41" s="88">
        <f>E41-J41</f>
        <v>0</v>
      </c>
      <c r="P41" s="88">
        <f>F41-K41</f>
        <v>0</v>
      </c>
      <c r="Q41" s="88">
        <f>G41-L41</f>
        <v>0</v>
      </c>
    </row>
    <row r="42" spans="1:17" s="69" customFormat="1" ht="18" x14ac:dyDescent="0.25">
      <c r="A42" s="84">
        <v>32</v>
      </c>
      <c r="B42" s="85" t="s">
        <v>51</v>
      </c>
      <c r="C42" s="86">
        <v>4</v>
      </c>
      <c r="D42" s="86">
        <v>1</v>
      </c>
      <c r="E42" s="86">
        <v>8</v>
      </c>
      <c r="F42" s="86">
        <v>5</v>
      </c>
      <c r="G42" s="86">
        <f t="shared" si="8"/>
        <v>18</v>
      </c>
      <c r="H42" s="87">
        <v>4</v>
      </c>
      <c r="I42" s="87">
        <v>1</v>
      </c>
      <c r="J42" s="87">
        <v>8</v>
      </c>
      <c r="K42" s="87">
        <v>5</v>
      </c>
      <c r="L42" s="87">
        <f t="shared" si="9"/>
        <v>18</v>
      </c>
      <c r="M42" s="88">
        <f t="shared" si="10"/>
        <v>0</v>
      </c>
      <c r="N42" s="88">
        <f t="shared" si="10"/>
        <v>0</v>
      </c>
      <c r="O42" s="88">
        <f t="shared" si="10"/>
        <v>0</v>
      </c>
      <c r="P42" s="88">
        <f t="shared" si="10"/>
        <v>0</v>
      </c>
      <c r="Q42" s="88">
        <f t="shared" si="10"/>
        <v>0</v>
      </c>
    </row>
    <row r="43" spans="1:17" s="69" customFormat="1" ht="18" x14ac:dyDescent="0.25">
      <c r="A43" s="84">
        <v>33</v>
      </c>
      <c r="B43" s="85" t="s">
        <v>52</v>
      </c>
      <c r="C43" s="86">
        <v>1</v>
      </c>
      <c r="D43" s="86">
        <v>9</v>
      </c>
      <c r="E43" s="86">
        <v>4</v>
      </c>
      <c r="F43" s="86">
        <v>40</v>
      </c>
      <c r="G43" s="86">
        <f t="shared" si="8"/>
        <v>54</v>
      </c>
      <c r="H43" s="94">
        <v>2</v>
      </c>
      <c r="I43" s="94">
        <v>8</v>
      </c>
      <c r="J43" s="94">
        <v>4</v>
      </c>
      <c r="K43" s="94">
        <v>36</v>
      </c>
      <c r="L43" s="87">
        <f t="shared" si="9"/>
        <v>50</v>
      </c>
      <c r="M43" s="88">
        <f t="shared" si="10"/>
        <v>-1</v>
      </c>
      <c r="N43" s="88">
        <f t="shared" si="10"/>
        <v>1</v>
      </c>
      <c r="O43" s="88">
        <f t="shared" si="10"/>
        <v>0</v>
      </c>
      <c r="P43" s="88">
        <f t="shared" si="10"/>
        <v>4</v>
      </c>
      <c r="Q43" s="88">
        <f t="shared" si="10"/>
        <v>4</v>
      </c>
    </row>
    <row r="44" spans="1:17" s="70" customFormat="1" ht="18" x14ac:dyDescent="0.25">
      <c r="A44" s="80"/>
      <c r="B44" s="81" t="s">
        <v>53</v>
      </c>
      <c r="C44" s="89">
        <f t="shared" ref="C44:L44" si="11">SUM(C23:C43)</f>
        <v>393</v>
      </c>
      <c r="D44" s="89">
        <f t="shared" si="11"/>
        <v>1115</v>
      </c>
      <c r="E44" s="89">
        <f t="shared" si="11"/>
        <v>1268</v>
      </c>
      <c r="F44" s="89">
        <f t="shared" si="11"/>
        <v>3730</v>
      </c>
      <c r="G44" s="89">
        <f t="shared" si="11"/>
        <v>6506</v>
      </c>
      <c r="H44" s="90">
        <f t="shared" si="11"/>
        <v>388</v>
      </c>
      <c r="I44" s="90">
        <f t="shared" si="11"/>
        <v>1102</v>
      </c>
      <c r="J44" s="90">
        <f t="shared" si="11"/>
        <v>1251</v>
      </c>
      <c r="K44" s="90">
        <f t="shared" si="11"/>
        <v>3727</v>
      </c>
      <c r="L44" s="90">
        <f t="shared" si="11"/>
        <v>6468</v>
      </c>
      <c r="M44" s="91">
        <f t="shared" si="10"/>
        <v>5</v>
      </c>
      <c r="N44" s="91">
        <f t="shared" si="10"/>
        <v>13</v>
      </c>
      <c r="O44" s="91">
        <f t="shared" si="10"/>
        <v>17</v>
      </c>
      <c r="P44" s="91">
        <f t="shared" si="10"/>
        <v>3</v>
      </c>
      <c r="Q44" s="91">
        <f t="shared" si="10"/>
        <v>38</v>
      </c>
    </row>
    <row r="45" spans="1:17" s="69" customFormat="1" ht="18" x14ac:dyDescent="0.25">
      <c r="A45" s="80"/>
      <c r="B45" s="81" t="s">
        <v>55</v>
      </c>
      <c r="C45" s="88"/>
      <c r="D45" s="88"/>
      <c r="E45" s="88"/>
      <c r="F45" s="88"/>
      <c r="G45" s="88"/>
      <c r="H45" s="95"/>
      <c r="I45" s="95"/>
      <c r="J45" s="95"/>
      <c r="K45" s="95"/>
      <c r="L45" s="95"/>
      <c r="M45" s="88"/>
      <c r="N45" s="88"/>
      <c r="O45" s="88"/>
      <c r="P45" s="88"/>
      <c r="Q45" s="88"/>
    </row>
    <row r="46" spans="1:17" s="69" customFormat="1" ht="18" x14ac:dyDescent="0.25">
      <c r="A46" s="84">
        <v>34</v>
      </c>
      <c r="B46" s="85" t="s">
        <v>56</v>
      </c>
      <c r="C46" s="86">
        <v>134</v>
      </c>
      <c r="D46" s="86">
        <v>64</v>
      </c>
      <c r="E46" s="86">
        <v>38</v>
      </c>
      <c r="F46" s="86">
        <v>0</v>
      </c>
      <c r="G46" s="86">
        <f t="shared" ref="G46:G47" si="12">SUM(C46:F46)</f>
        <v>236</v>
      </c>
      <c r="H46" s="87">
        <v>134</v>
      </c>
      <c r="I46" s="87">
        <v>64</v>
      </c>
      <c r="J46" s="87">
        <v>38</v>
      </c>
      <c r="K46" s="87">
        <v>0</v>
      </c>
      <c r="L46" s="87">
        <f t="shared" ref="L46:L47" si="13">SUM(H46:K46)</f>
        <v>236</v>
      </c>
      <c r="M46" s="88">
        <f t="shared" ref="M46:Q50" si="14">C46-H46</f>
        <v>0</v>
      </c>
      <c r="N46" s="88">
        <f t="shared" si="14"/>
        <v>0</v>
      </c>
      <c r="O46" s="88">
        <f t="shared" si="14"/>
        <v>0</v>
      </c>
      <c r="P46" s="88">
        <f t="shared" si="14"/>
        <v>0</v>
      </c>
      <c r="Q46" s="88">
        <f t="shared" si="14"/>
        <v>0</v>
      </c>
    </row>
    <row r="47" spans="1:17" s="69" customFormat="1" ht="18" x14ac:dyDescent="0.25">
      <c r="A47" s="84">
        <v>35</v>
      </c>
      <c r="B47" s="85" t="s">
        <v>57</v>
      </c>
      <c r="C47" s="86">
        <v>17</v>
      </c>
      <c r="D47" s="86">
        <v>29</v>
      </c>
      <c r="E47" s="86">
        <v>30</v>
      </c>
      <c r="F47" s="86">
        <v>0</v>
      </c>
      <c r="G47" s="86">
        <f t="shared" si="12"/>
        <v>76</v>
      </c>
      <c r="H47" s="87">
        <v>17</v>
      </c>
      <c r="I47" s="87">
        <v>29</v>
      </c>
      <c r="J47" s="87">
        <v>30</v>
      </c>
      <c r="K47" s="87">
        <v>0</v>
      </c>
      <c r="L47" s="87">
        <f t="shared" si="13"/>
        <v>76</v>
      </c>
      <c r="M47" s="88">
        <f t="shared" si="14"/>
        <v>0</v>
      </c>
      <c r="N47" s="88">
        <f t="shared" si="14"/>
        <v>0</v>
      </c>
      <c r="O47" s="88">
        <f t="shared" si="14"/>
        <v>0</v>
      </c>
      <c r="P47" s="88">
        <f t="shared" si="14"/>
        <v>0</v>
      </c>
      <c r="Q47" s="88">
        <f t="shared" si="14"/>
        <v>0</v>
      </c>
    </row>
    <row r="48" spans="1:17" s="70" customFormat="1" ht="18" x14ac:dyDescent="0.25">
      <c r="A48" s="80"/>
      <c r="B48" s="81" t="s">
        <v>58</v>
      </c>
      <c r="C48" s="89">
        <f t="shared" ref="C48:L48" si="15">SUM(C46:C47)</f>
        <v>151</v>
      </c>
      <c r="D48" s="89">
        <f t="shared" si="15"/>
        <v>93</v>
      </c>
      <c r="E48" s="89">
        <f t="shared" si="15"/>
        <v>68</v>
      </c>
      <c r="F48" s="89">
        <f t="shared" si="15"/>
        <v>0</v>
      </c>
      <c r="G48" s="89">
        <f t="shared" si="15"/>
        <v>312</v>
      </c>
      <c r="H48" s="90">
        <f t="shared" si="15"/>
        <v>151</v>
      </c>
      <c r="I48" s="90">
        <f t="shared" si="15"/>
        <v>93</v>
      </c>
      <c r="J48" s="90">
        <f t="shared" si="15"/>
        <v>68</v>
      </c>
      <c r="K48" s="90">
        <f t="shared" si="15"/>
        <v>0</v>
      </c>
      <c r="L48" s="90">
        <f t="shared" si="15"/>
        <v>312</v>
      </c>
      <c r="M48" s="91">
        <f t="shared" si="14"/>
        <v>0</v>
      </c>
      <c r="N48" s="91">
        <f t="shared" si="14"/>
        <v>0</v>
      </c>
      <c r="O48" s="91">
        <f t="shared" si="14"/>
        <v>0</v>
      </c>
      <c r="P48" s="91">
        <f t="shared" si="14"/>
        <v>0</v>
      </c>
      <c r="Q48" s="91">
        <f t="shared" si="14"/>
        <v>0</v>
      </c>
    </row>
    <row r="49" spans="1:17" s="70" customFormat="1" ht="18" x14ac:dyDescent="0.25">
      <c r="A49" s="81" t="s">
        <v>60</v>
      </c>
      <c r="B49" s="81"/>
      <c r="C49" s="89">
        <f t="shared" ref="C49:L49" si="16">SUM(C11,C21,C44,C48)</f>
        <v>2338</v>
      </c>
      <c r="D49" s="89">
        <f t="shared" si="16"/>
        <v>3439</v>
      </c>
      <c r="E49" s="89">
        <f t="shared" si="16"/>
        <v>4244</v>
      </c>
      <c r="F49" s="89">
        <f t="shared" si="16"/>
        <v>7204</v>
      </c>
      <c r="G49" s="89">
        <f t="shared" si="16"/>
        <v>17225</v>
      </c>
      <c r="H49" s="90">
        <f t="shared" si="16"/>
        <v>2330</v>
      </c>
      <c r="I49" s="90">
        <f t="shared" si="16"/>
        <v>3424</v>
      </c>
      <c r="J49" s="90">
        <f t="shared" si="16"/>
        <v>4234</v>
      </c>
      <c r="K49" s="90">
        <f t="shared" si="16"/>
        <v>7206</v>
      </c>
      <c r="L49" s="90">
        <f t="shared" si="16"/>
        <v>17194</v>
      </c>
      <c r="M49" s="91">
        <f t="shared" si="14"/>
        <v>8</v>
      </c>
      <c r="N49" s="91">
        <f t="shared" si="14"/>
        <v>15</v>
      </c>
      <c r="O49" s="91">
        <f t="shared" si="14"/>
        <v>10</v>
      </c>
      <c r="P49" s="91">
        <f t="shared" si="14"/>
        <v>-2</v>
      </c>
      <c r="Q49" s="91">
        <f t="shared" si="14"/>
        <v>31</v>
      </c>
    </row>
    <row r="50" spans="1:17" s="70" customFormat="1" ht="18" x14ac:dyDescent="0.25">
      <c r="A50" s="81" t="s">
        <v>138</v>
      </c>
      <c r="B50" s="81"/>
      <c r="C50" s="96">
        <f t="shared" ref="C50:L50" si="17">SUM(C11,,C21,C44)</f>
        <v>2187</v>
      </c>
      <c r="D50" s="96">
        <f t="shared" si="17"/>
        <v>3346</v>
      </c>
      <c r="E50" s="96">
        <f t="shared" si="17"/>
        <v>4176</v>
      </c>
      <c r="F50" s="96">
        <f t="shared" si="17"/>
        <v>7204</v>
      </c>
      <c r="G50" s="96">
        <f t="shared" si="17"/>
        <v>16913</v>
      </c>
      <c r="H50" s="97">
        <f t="shared" si="17"/>
        <v>2179</v>
      </c>
      <c r="I50" s="97">
        <f t="shared" si="17"/>
        <v>3331</v>
      </c>
      <c r="J50" s="97">
        <f t="shared" si="17"/>
        <v>4166</v>
      </c>
      <c r="K50" s="97">
        <f t="shared" si="17"/>
        <v>7206</v>
      </c>
      <c r="L50" s="97">
        <f t="shared" si="17"/>
        <v>16882</v>
      </c>
      <c r="M50" s="91">
        <f t="shared" si="14"/>
        <v>8</v>
      </c>
      <c r="N50" s="91">
        <f t="shared" si="14"/>
        <v>15</v>
      </c>
      <c r="O50" s="91">
        <f t="shared" si="14"/>
        <v>10</v>
      </c>
      <c r="P50" s="91">
        <f t="shared" si="14"/>
        <v>-2</v>
      </c>
      <c r="Q50" s="91">
        <f t="shared" si="14"/>
        <v>31</v>
      </c>
    </row>
    <row r="51" spans="1:17" s="69" customFormat="1" ht="18" x14ac:dyDescent="0.25">
      <c r="A51" s="80" t="s">
        <v>61</v>
      </c>
      <c r="B51" s="81" t="s">
        <v>62</v>
      </c>
      <c r="C51" s="86"/>
      <c r="D51" s="86"/>
      <c r="E51" s="86"/>
      <c r="F51" s="86"/>
      <c r="G51" s="86"/>
      <c r="H51" s="87"/>
      <c r="I51" s="87"/>
      <c r="J51" s="87"/>
      <c r="K51" s="87"/>
      <c r="L51" s="87"/>
      <c r="M51" s="88"/>
      <c r="N51" s="88"/>
      <c r="O51" s="88"/>
      <c r="P51" s="88"/>
      <c r="Q51" s="88"/>
    </row>
    <row r="52" spans="1:17" s="69" customFormat="1" ht="18" x14ac:dyDescent="0.25">
      <c r="A52" s="84">
        <v>36</v>
      </c>
      <c r="B52" s="85" t="s">
        <v>63</v>
      </c>
      <c r="C52" s="86">
        <v>0</v>
      </c>
      <c r="D52" s="86">
        <v>0</v>
      </c>
      <c r="E52" s="86">
        <v>0</v>
      </c>
      <c r="F52" s="86">
        <v>0</v>
      </c>
      <c r="G52" s="86">
        <f>SUM(C52:F52)</f>
        <v>0</v>
      </c>
      <c r="H52" s="87">
        <v>0</v>
      </c>
      <c r="I52" s="87">
        <v>0</v>
      </c>
      <c r="J52" s="87">
        <v>0</v>
      </c>
      <c r="K52" s="87">
        <v>0</v>
      </c>
      <c r="L52" s="87">
        <f>SUM(H52:K52)</f>
        <v>0</v>
      </c>
      <c r="M52" s="88">
        <f t="shared" ref="M52:Q68" si="18">C52-H52</f>
        <v>0</v>
      </c>
      <c r="N52" s="88">
        <f t="shared" si="18"/>
        <v>0</v>
      </c>
      <c r="O52" s="88">
        <f t="shared" si="18"/>
        <v>0</v>
      </c>
      <c r="P52" s="88">
        <f t="shared" si="18"/>
        <v>0</v>
      </c>
      <c r="Q52" s="88">
        <f t="shared" si="18"/>
        <v>0</v>
      </c>
    </row>
    <row r="53" spans="1:17" ht="18" x14ac:dyDescent="0.25">
      <c r="A53" s="84">
        <v>37</v>
      </c>
      <c r="B53" s="85" t="s">
        <v>64</v>
      </c>
      <c r="C53" s="86">
        <v>23</v>
      </c>
      <c r="D53" s="86">
        <v>30</v>
      </c>
      <c r="E53" s="86">
        <v>31</v>
      </c>
      <c r="F53" s="86">
        <v>11</v>
      </c>
      <c r="G53" s="86">
        <f t="shared" ref="G53:G56" si="19">SUM(C53:F53)</f>
        <v>95</v>
      </c>
      <c r="H53" s="87">
        <v>23</v>
      </c>
      <c r="I53" s="87">
        <v>30</v>
      </c>
      <c r="J53" s="87">
        <v>31</v>
      </c>
      <c r="K53" s="87">
        <v>11</v>
      </c>
      <c r="L53" s="87">
        <f t="shared" ref="L53:L56" si="20">SUM(H53:K53)</f>
        <v>95</v>
      </c>
      <c r="M53" s="88">
        <f t="shared" si="18"/>
        <v>0</v>
      </c>
      <c r="N53" s="88">
        <f t="shared" si="18"/>
        <v>0</v>
      </c>
      <c r="O53" s="88">
        <f t="shared" si="18"/>
        <v>0</v>
      </c>
      <c r="P53" s="88">
        <f t="shared" si="18"/>
        <v>0</v>
      </c>
      <c r="Q53" s="88">
        <f t="shared" si="18"/>
        <v>0</v>
      </c>
    </row>
    <row r="54" spans="1:17" s="69" customFormat="1" ht="18" x14ac:dyDescent="0.25">
      <c r="A54" s="84">
        <v>38</v>
      </c>
      <c r="B54" s="85" t="s">
        <v>65</v>
      </c>
      <c r="C54" s="86">
        <v>0</v>
      </c>
      <c r="D54" s="86">
        <v>0</v>
      </c>
      <c r="E54" s="86">
        <v>0</v>
      </c>
      <c r="F54" s="86">
        <v>0</v>
      </c>
      <c r="G54" s="86">
        <f t="shared" si="19"/>
        <v>0</v>
      </c>
      <c r="H54" s="87">
        <v>0</v>
      </c>
      <c r="I54" s="87">
        <v>0</v>
      </c>
      <c r="J54" s="87">
        <v>0</v>
      </c>
      <c r="K54" s="87">
        <v>0</v>
      </c>
      <c r="L54" s="87">
        <f t="shared" si="20"/>
        <v>0</v>
      </c>
      <c r="M54" s="88">
        <f t="shared" si="18"/>
        <v>0</v>
      </c>
      <c r="N54" s="88">
        <f t="shared" si="18"/>
        <v>0</v>
      </c>
      <c r="O54" s="88">
        <f t="shared" si="18"/>
        <v>0</v>
      </c>
      <c r="P54" s="88">
        <f t="shared" si="18"/>
        <v>0</v>
      </c>
      <c r="Q54" s="88">
        <f t="shared" si="18"/>
        <v>0</v>
      </c>
    </row>
    <row r="55" spans="1:17" s="69" customFormat="1" ht="18" x14ac:dyDescent="0.25">
      <c r="A55" s="80"/>
      <c r="B55" s="81" t="s">
        <v>66</v>
      </c>
      <c r="C55" s="86">
        <f>SUM(C52:C54)</f>
        <v>23</v>
      </c>
      <c r="D55" s="86">
        <f t="shared" ref="D55:G55" si="21">SUM(D52:D54)</f>
        <v>30</v>
      </c>
      <c r="E55" s="86">
        <f t="shared" si="21"/>
        <v>31</v>
      </c>
      <c r="F55" s="86">
        <f t="shared" si="21"/>
        <v>11</v>
      </c>
      <c r="G55" s="86">
        <f t="shared" si="21"/>
        <v>95</v>
      </c>
      <c r="H55" s="87">
        <f>SUM(H52:H54)</f>
        <v>23</v>
      </c>
      <c r="I55" s="87">
        <f t="shared" ref="I55:L55" si="22">SUM(I52:I54)</f>
        <v>30</v>
      </c>
      <c r="J55" s="87">
        <f t="shared" si="22"/>
        <v>31</v>
      </c>
      <c r="K55" s="87">
        <f t="shared" si="22"/>
        <v>11</v>
      </c>
      <c r="L55" s="87">
        <f t="shared" si="22"/>
        <v>95</v>
      </c>
      <c r="M55" s="88">
        <f t="shared" si="18"/>
        <v>0</v>
      </c>
      <c r="N55" s="88">
        <f t="shared" si="18"/>
        <v>0</v>
      </c>
      <c r="O55" s="88">
        <f t="shared" si="18"/>
        <v>0</v>
      </c>
      <c r="P55" s="88">
        <f t="shared" si="18"/>
        <v>0</v>
      </c>
      <c r="Q55" s="88">
        <f t="shared" si="18"/>
        <v>0</v>
      </c>
    </row>
    <row r="56" spans="1:17" s="69" customFormat="1" ht="18" x14ac:dyDescent="0.25">
      <c r="A56" s="84">
        <v>39</v>
      </c>
      <c r="B56" s="85" t="s">
        <v>68</v>
      </c>
      <c r="C56" s="86">
        <v>0</v>
      </c>
      <c r="D56" s="86">
        <v>0</v>
      </c>
      <c r="E56" s="86">
        <v>0</v>
      </c>
      <c r="F56" s="86">
        <v>0</v>
      </c>
      <c r="G56" s="86">
        <f t="shared" si="19"/>
        <v>0</v>
      </c>
      <c r="H56" s="87">
        <v>0</v>
      </c>
      <c r="I56" s="87">
        <v>0</v>
      </c>
      <c r="J56" s="87">
        <v>0</v>
      </c>
      <c r="K56" s="87">
        <v>0</v>
      </c>
      <c r="L56" s="87">
        <f t="shared" si="20"/>
        <v>0</v>
      </c>
      <c r="M56" s="88">
        <f t="shared" si="18"/>
        <v>0</v>
      </c>
      <c r="N56" s="88">
        <f t="shared" si="18"/>
        <v>0</v>
      </c>
      <c r="O56" s="88">
        <f t="shared" si="18"/>
        <v>0</v>
      </c>
      <c r="P56" s="88">
        <f t="shared" si="18"/>
        <v>0</v>
      </c>
      <c r="Q56" s="88">
        <f t="shared" si="18"/>
        <v>0</v>
      </c>
    </row>
    <row r="57" spans="1:17" s="69" customFormat="1" ht="18" x14ac:dyDescent="0.25">
      <c r="A57" s="80"/>
      <c r="B57" s="81" t="s">
        <v>69</v>
      </c>
      <c r="C57" s="91">
        <f>SUM(C56)</f>
        <v>0</v>
      </c>
      <c r="D57" s="91">
        <f t="shared" ref="D57:G57" si="23">SUM(D56)</f>
        <v>0</v>
      </c>
      <c r="E57" s="91">
        <f t="shared" si="23"/>
        <v>0</v>
      </c>
      <c r="F57" s="91">
        <f t="shared" si="23"/>
        <v>0</v>
      </c>
      <c r="G57" s="91">
        <f t="shared" si="23"/>
        <v>0</v>
      </c>
      <c r="H57" s="98">
        <f>SUM(H56)</f>
        <v>0</v>
      </c>
      <c r="I57" s="98">
        <f t="shared" ref="I57:L57" si="24">SUM(I56)</f>
        <v>0</v>
      </c>
      <c r="J57" s="98">
        <f t="shared" si="24"/>
        <v>0</v>
      </c>
      <c r="K57" s="98">
        <f t="shared" si="24"/>
        <v>0</v>
      </c>
      <c r="L57" s="98">
        <f t="shared" si="24"/>
        <v>0</v>
      </c>
      <c r="M57" s="88">
        <f t="shared" si="18"/>
        <v>0</v>
      </c>
      <c r="N57" s="88">
        <f t="shared" si="18"/>
        <v>0</v>
      </c>
      <c r="O57" s="88">
        <f t="shared" si="18"/>
        <v>0</v>
      </c>
      <c r="P57" s="88">
        <f t="shared" si="18"/>
        <v>0</v>
      </c>
      <c r="Q57" s="88">
        <f t="shared" si="18"/>
        <v>0</v>
      </c>
    </row>
    <row r="58" spans="1:17" s="69" customFormat="1" ht="18" x14ac:dyDescent="0.25">
      <c r="A58" s="80" t="s">
        <v>139</v>
      </c>
      <c r="B58" s="81" t="s">
        <v>71</v>
      </c>
      <c r="C58" s="91"/>
      <c r="D58" s="91"/>
      <c r="E58" s="91"/>
      <c r="F58" s="91"/>
      <c r="G58" s="91"/>
      <c r="H58" s="94"/>
      <c r="I58" s="94"/>
      <c r="J58" s="94"/>
      <c r="K58" s="94"/>
      <c r="L58" s="94"/>
      <c r="M58" s="88"/>
      <c r="N58" s="88"/>
      <c r="O58" s="88"/>
      <c r="P58" s="88"/>
      <c r="Q58" s="88"/>
    </row>
    <row r="59" spans="1:17" s="69" customFormat="1" ht="18" x14ac:dyDescent="0.25">
      <c r="A59" s="84">
        <v>40</v>
      </c>
      <c r="B59" s="85" t="s">
        <v>72</v>
      </c>
      <c r="C59" s="91">
        <v>3</v>
      </c>
      <c r="D59" s="91">
        <v>7</v>
      </c>
      <c r="E59" s="91">
        <v>14</v>
      </c>
      <c r="F59" s="91">
        <v>9</v>
      </c>
      <c r="G59" s="86">
        <f t="shared" ref="G59:G67" si="25">SUM(C59:F59)</f>
        <v>33</v>
      </c>
      <c r="H59" s="94">
        <v>3</v>
      </c>
      <c r="I59" s="94">
        <v>7</v>
      </c>
      <c r="J59" s="94">
        <v>14</v>
      </c>
      <c r="K59" s="94">
        <v>9</v>
      </c>
      <c r="L59" s="87">
        <f t="shared" ref="L59:L67" si="26">SUM(H59:K59)</f>
        <v>33</v>
      </c>
      <c r="M59" s="88">
        <f t="shared" si="18"/>
        <v>0</v>
      </c>
      <c r="N59" s="88">
        <f t="shared" si="18"/>
        <v>0</v>
      </c>
      <c r="O59" s="88">
        <f t="shared" si="18"/>
        <v>0</v>
      </c>
      <c r="P59" s="88">
        <f t="shared" si="18"/>
        <v>0</v>
      </c>
      <c r="Q59" s="88">
        <f t="shared" si="18"/>
        <v>0</v>
      </c>
    </row>
    <row r="60" spans="1:17" s="69" customFormat="1" ht="18" x14ac:dyDescent="0.25">
      <c r="A60" s="84">
        <v>41</v>
      </c>
      <c r="B60" s="85" t="s">
        <v>73</v>
      </c>
      <c r="C60" s="91">
        <v>2</v>
      </c>
      <c r="D60" s="91">
        <v>28</v>
      </c>
      <c r="E60" s="91">
        <v>16</v>
      </c>
      <c r="F60" s="91">
        <v>20</v>
      </c>
      <c r="G60" s="86">
        <f t="shared" si="25"/>
        <v>66</v>
      </c>
      <c r="H60" s="94">
        <v>2</v>
      </c>
      <c r="I60" s="94">
        <v>28</v>
      </c>
      <c r="J60" s="94">
        <v>16</v>
      </c>
      <c r="K60" s="94">
        <v>20</v>
      </c>
      <c r="L60" s="87">
        <f t="shared" si="26"/>
        <v>66</v>
      </c>
      <c r="M60" s="88">
        <f t="shared" si="18"/>
        <v>0</v>
      </c>
      <c r="N60" s="88">
        <f t="shared" si="18"/>
        <v>0</v>
      </c>
      <c r="O60" s="88">
        <f t="shared" si="18"/>
        <v>0</v>
      </c>
      <c r="P60" s="88">
        <f t="shared" si="18"/>
        <v>0</v>
      </c>
      <c r="Q60" s="88">
        <f t="shared" si="18"/>
        <v>0</v>
      </c>
    </row>
    <row r="61" spans="1:17" s="69" customFormat="1" ht="18" x14ac:dyDescent="0.25">
      <c r="A61" s="84">
        <v>42</v>
      </c>
      <c r="B61" s="85" t="s">
        <v>74</v>
      </c>
      <c r="C61" s="91">
        <v>0</v>
      </c>
      <c r="D61" s="91">
        <v>0</v>
      </c>
      <c r="E61" s="91">
        <v>0</v>
      </c>
      <c r="F61" s="91">
        <v>0</v>
      </c>
      <c r="G61" s="86">
        <f t="shared" si="25"/>
        <v>0</v>
      </c>
      <c r="H61" s="94">
        <v>0</v>
      </c>
      <c r="I61" s="94">
        <v>0</v>
      </c>
      <c r="J61" s="94">
        <v>0</v>
      </c>
      <c r="K61" s="94">
        <v>0</v>
      </c>
      <c r="L61" s="87">
        <f t="shared" si="26"/>
        <v>0</v>
      </c>
      <c r="M61" s="88">
        <f t="shared" si="18"/>
        <v>0</v>
      </c>
      <c r="N61" s="88">
        <f t="shared" si="18"/>
        <v>0</v>
      </c>
      <c r="O61" s="88">
        <f t="shared" si="18"/>
        <v>0</v>
      </c>
      <c r="P61" s="88">
        <f t="shared" si="18"/>
        <v>0</v>
      </c>
      <c r="Q61" s="88">
        <f t="shared" si="18"/>
        <v>0</v>
      </c>
    </row>
    <row r="62" spans="1:17" s="69" customFormat="1" ht="18" x14ac:dyDescent="0.25">
      <c r="A62" s="84">
        <v>43</v>
      </c>
      <c r="B62" s="85" t="s">
        <v>75</v>
      </c>
      <c r="C62" s="91">
        <v>0</v>
      </c>
      <c r="D62" s="91">
        <v>1</v>
      </c>
      <c r="E62" s="91">
        <v>1</v>
      </c>
      <c r="F62" s="91">
        <v>1</v>
      </c>
      <c r="G62" s="86">
        <f t="shared" si="25"/>
        <v>3</v>
      </c>
      <c r="H62" s="94">
        <v>0</v>
      </c>
      <c r="I62" s="94">
        <v>0</v>
      </c>
      <c r="J62" s="94">
        <v>0</v>
      </c>
      <c r="K62" s="94">
        <v>0</v>
      </c>
      <c r="L62" s="87">
        <f t="shared" si="26"/>
        <v>0</v>
      </c>
      <c r="M62" s="88">
        <f t="shared" si="18"/>
        <v>0</v>
      </c>
      <c r="N62" s="88">
        <f t="shared" si="18"/>
        <v>1</v>
      </c>
      <c r="O62" s="88">
        <f t="shared" si="18"/>
        <v>1</v>
      </c>
      <c r="P62" s="88">
        <f t="shared" si="18"/>
        <v>1</v>
      </c>
      <c r="Q62" s="88">
        <f t="shared" si="18"/>
        <v>3</v>
      </c>
    </row>
    <row r="63" spans="1:17" s="69" customFormat="1" ht="18" x14ac:dyDescent="0.25">
      <c r="A63" s="80"/>
      <c r="B63" s="81" t="s">
        <v>76</v>
      </c>
      <c r="C63" s="99">
        <f t="shared" ref="C63:K63" si="27">SUM(C59:C62)</f>
        <v>5</v>
      </c>
      <c r="D63" s="99">
        <f t="shared" si="27"/>
        <v>36</v>
      </c>
      <c r="E63" s="99">
        <f t="shared" si="27"/>
        <v>31</v>
      </c>
      <c r="F63" s="99">
        <f t="shared" si="27"/>
        <v>30</v>
      </c>
      <c r="G63" s="99">
        <f t="shared" si="27"/>
        <v>102</v>
      </c>
      <c r="H63" s="99">
        <f t="shared" si="27"/>
        <v>5</v>
      </c>
      <c r="I63" s="99">
        <f t="shared" si="27"/>
        <v>35</v>
      </c>
      <c r="J63" s="99">
        <f t="shared" si="27"/>
        <v>30</v>
      </c>
      <c r="K63" s="99">
        <f t="shared" si="27"/>
        <v>29</v>
      </c>
      <c r="L63" s="87">
        <f t="shared" si="26"/>
        <v>99</v>
      </c>
      <c r="M63" s="88">
        <f t="shared" si="18"/>
        <v>0</v>
      </c>
      <c r="N63" s="88">
        <f t="shared" si="18"/>
        <v>1</v>
      </c>
      <c r="O63" s="88">
        <f t="shared" si="18"/>
        <v>1</v>
      </c>
      <c r="P63" s="88">
        <f t="shared" si="18"/>
        <v>1</v>
      </c>
      <c r="Q63" s="88">
        <f t="shared" si="18"/>
        <v>3</v>
      </c>
    </row>
    <row r="64" spans="1:17" s="69" customFormat="1" ht="18" x14ac:dyDescent="0.25">
      <c r="A64" s="80" t="s">
        <v>140</v>
      </c>
      <c r="B64" s="81" t="s">
        <v>78</v>
      </c>
      <c r="C64" s="99"/>
      <c r="D64" s="99"/>
      <c r="E64" s="99"/>
      <c r="F64" s="99"/>
      <c r="G64" s="86"/>
      <c r="H64" s="99"/>
      <c r="I64" s="99"/>
      <c r="J64" s="99"/>
      <c r="K64" s="99"/>
      <c r="L64" s="87"/>
      <c r="M64" s="88"/>
      <c r="N64" s="88"/>
      <c r="O64" s="88"/>
      <c r="P64" s="88"/>
      <c r="Q64" s="88"/>
    </row>
    <row r="65" spans="1:17" s="69" customFormat="1" ht="18" x14ac:dyDescent="0.25">
      <c r="A65" s="84">
        <v>44</v>
      </c>
      <c r="B65" s="85" t="s">
        <v>79</v>
      </c>
      <c r="C65" s="99">
        <v>0</v>
      </c>
      <c r="D65" s="99">
        <v>0</v>
      </c>
      <c r="E65" s="99">
        <v>0</v>
      </c>
      <c r="F65" s="99">
        <v>0</v>
      </c>
      <c r="G65" s="86">
        <f t="shared" si="25"/>
        <v>0</v>
      </c>
      <c r="H65" s="99">
        <v>0</v>
      </c>
      <c r="I65" s="99">
        <v>0</v>
      </c>
      <c r="J65" s="99">
        <v>0</v>
      </c>
      <c r="K65" s="99">
        <v>0</v>
      </c>
      <c r="L65" s="87">
        <f t="shared" si="26"/>
        <v>0</v>
      </c>
      <c r="M65" s="88">
        <f t="shared" si="18"/>
        <v>0</v>
      </c>
      <c r="N65" s="88">
        <f t="shared" si="18"/>
        <v>0</v>
      </c>
      <c r="O65" s="88">
        <f t="shared" si="18"/>
        <v>0</v>
      </c>
      <c r="P65" s="88">
        <f t="shared" si="18"/>
        <v>0</v>
      </c>
      <c r="Q65" s="88">
        <f t="shared" si="18"/>
        <v>0</v>
      </c>
    </row>
    <row r="66" spans="1:17" s="69" customFormat="1" ht="18" x14ac:dyDescent="0.25">
      <c r="A66" s="84">
        <v>45</v>
      </c>
      <c r="B66" s="85" t="s">
        <v>80</v>
      </c>
      <c r="C66" s="99">
        <v>0</v>
      </c>
      <c r="D66" s="99">
        <v>0</v>
      </c>
      <c r="E66" s="99">
        <v>0</v>
      </c>
      <c r="F66" s="99">
        <v>0</v>
      </c>
      <c r="G66" s="86">
        <f t="shared" si="25"/>
        <v>0</v>
      </c>
      <c r="H66" s="99">
        <v>0</v>
      </c>
      <c r="I66" s="99">
        <v>0</v>
      </c>
      <c r="J66" s="99">
        <v>0</v>
      </c>
      <c r="K66" s="99">
        <v>0</v>
      </c>
      <c r="L66" s="87">
        <f>SUM(H66:K66)</f>
        <v>0</v>
      </c>
      <c r="M66" s="88">
        <f>C66-H66</f>
        <v>0</v>
      </c>
      <c r="N66" s="88">
        <f>D66-I66</f>
        <v>0</v>
      </c>
      <c r="O66" s="88">
        <f>E66-J66</f>
        <v>0</v>
      </c>
      <c r="P66" s="88">
        <f>F66-K66</f>
        <v>0</v>
      </c>
      <c r="Q66" s="88">
        <f>G66-L66</f>
        <v>0</v>
      </c>
    </row>
    <row r="67" spans="1:17" s="69" customFormat="1" ht="18" x14ac:dyDescent="0.25">
      <c r="A67" s="80"/>
      <c r="B67" s="81" t="s">
        <v>81</v>
      </c>
      <c r="C67" s="99">
        <f>SUM(C65:C66)</f>
        <v>0</v>
      </c>
      <c r="D67" s="99">
        <f t="shared" ref="D67:K67" si="28">SUM(D65:D66)</f>
        <v>0</v>
      </c>
      <c r="E67" s="99">
        <f t="shared" si="28"/>
        <v>0</v>
      </c>
      <c r="F67" s="99">
        <f t="shared" si="28"/>
        <v>0</v>
      </c>
      <c r="G67" s="86">
        <f t="shared" si="25"/>
        <v>0</v>
      </c>
      <c r="H67" s="99">
        <f t="shared" si="28"/>
        <v>0</v>
      </c>
      <c r="I67" s="99">
        <f t="shared" si="28"/>
        <v>0</v>
      </c>
      <c r="J67" s="99">
        <f t="shared" si="28"/>
        <v>0</v>
      </c>
      <c r="K67" s="99">
        <f t="shared" si="28"/>
        <v>0</v>
      </c>
      <c r="L67" s="87">
        <f t="shared" si="26"/>
        <v>0</v>
      </c>
      <c r="M67" s="88">
        <f t="shared" si="18"/>
        <v>0</v>
      </c>
      <c r="N67" s="88">
        <f t="shared" si="18"/>
        <v>0</v>
      </c>
      <c r="O67" s="88">
        <f t="shared" si="18"/>
        <v>0</v>
      </c>
      <c r="P67" s="88">
        <f t="shared" si="18"/>
        <v>0</v>
      </c>
      <c r="Q67" s="88">
        <f t="shared" si="18"/>
        <v>0</v>
      </c>
    </row>
    <row r="68" spans="1:17" s="102" customFormat="1" ht="15.75" x14ac:dyDescent="0.25">
      <c r="A68" s="100"/>
      <c r="B68" s="81" t="s">
        <v>82</v>
      </c>
      <c r="C68" s="101">
        <f t="shared" ref="C68:L68" si="29">SUM(C49,C55,C57,C63,C67)</f>
        <v>2366</v>
      </c>
      <c r="D68" s="101">
        <f t="shared" si="29"/>
        <v>3505</v>
      </c>
      <c r="E68" s="101">
        <f t="shared" si="29"/>
        <v>4306</v>
      </c>
      <c r="F68" s="101">
        <f t="shared" si="29"/>
        <v>7245</v>
      </c>
      <c r="G68" s="101">
        <f t="shared" si="29"/>
        <v>17422</v>
      </c>
      <c r="H68" s="101">
        <f t="shared" si="29"/>
        <v>2358</v>
      </c>
      <c r="I68" s="101">
        <f t="shared" si="29"/>
        <v>3489</v>
      </c>
      <c r="J68" s="101">
        <f t="shared" si="29"/>
        <v>4295</v>
      </c>
      <c r="K68" s="101">
        <f t="shared" si="29"/>
        <v>7246</v>
      </c>
      <c r="L68" s="101">
        <f t="shared" si="29"/>
        <v>17388</v>
      </c>
      <c r="M68" s="101">
        <f t="shared" si="18"/>
        <v>8</v>
      </c>
      <c r="N68" s="101">
        <f t="shared" si="18"/>
        <v>16</v>
      </c>
      <c r="O68" s="101">
        <f t="shared" si="18"/>
        <v>11</v>
      </c>
      <c r="P68" s="101">
        <f t="shared" si="18"/>
        <v>-1</v>
      </c>
      <c r="Q68" s="101">
        <f t="shared" si="18"/>
        <v>34</v>
      </c>
    </row>
  </sheetData>
  <mergeCells count="9">
    <mergeCell ref="A1:Q1"/>
    <mergeCell ref="A2:Q2"/>
    <mergeCell ref="A3:A5"/>
    <mergeCell ref="B3:B5"/>
    <mergeCell ref="C3:G3"/>
    <mergeCell ref="H3:L3"/>
    <mergeCell ref="M3:Q4"/>
    <mergeCell ref="C4:G4"/>
    <mergeCell ref="H4:L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50" zoomScaleNormal="50" workbookViewId="0">
      <selection activeCell="A37" sqref="A37:E37"/>
    </sheetView>
  </sheetViews>
  <sheetFormatPr defaultRowHeight="37.5" x14ac:dyDescent="0.5"/>
  <cols>
    <col min="1" max="1" width="17.28515625" style="297" customWidth="1"/>
    <col min="2" max="2" width="100.5703125" style="297" customWidth="1"/>
    <col min="3" max="3" width="41.85546875" style="297" customWidth="1"/>
    <col min="4" max="4" width="37.7109375" style="297" customWidth="1"/>
    <col min="5" max="5" width="39.28515625" style="297" customWidth="1"/>
    <col min="6" max="6" width="29.7109375" style="297" customWidth="1"/>
    <col min="7" max="7" width="24.5703125" style="297" customWidth="1"/>
    <col min="8" max="8" width="31.85546875" style="297" customWidth="1"/>
    <col min="9" max="9" width="28.85546875" style="297" customWidth="1"/>
    <col min="10" max="10" width="22.5703125" style="297" customWidth="1"/>
    <col min="11" max="11" width="11.42578125" style="297" customWidth="1"/>
    <col min="12" max="16384" width="9.140625" style="297"/>
  </cols>
  <sheetData>
    <row r="1" spans="1:10" ht="39" x14ac:dyDescent="0.6">
      <c r="F1" s="298"/>
    </row>
    <row r="2" spans="1:10" ht="39" customHeight="1" x14ac:dyDescent="0.6">
      <c r="A2" s="903" t="s">
        <v>581</v>
      </c>
      <c r="B2" s="904"/>
      <c r="C2" s="904"/>
      <c r="D2" s="904"/>
      <c r="E2" s="904"/>
      <c r="F2" s="904"/>
      <c r="G2" s="904"/>
      <c r="H2" s="904"/>
      <c r="I2" s="904"/>
      <c r="J2" s="905"/>
    </row>
    <row r="3" spans="1:10" ht="37.5" customHeight="1" x14ac:dyDescent="0.5">
      <c r="A3" s="906" t="s">
        <v>582</v>
      </c>
      <c r="B3" s="907"/>
      <c r="C3" s="907"/>
      <c r="D3" s="907"/>
      <c r="E3" s="907"/>
      <c r="F3" s="907"/>
      <c r="G3" s="907"/>
      <c r="H3" s="907"/>
      <c r="I3" s="907"/>
      <c r="J3" s="908"/>
    </row>
    <row r="4" spans="1:10" x14ac:dyDescent="0.5">
      <c r="B4" s="909" t="str">
        <f>'[1]LBS-III-Other'!D4</f>
        <v>No. in actuals , Amount in Rs Crore )</v>
      </c>
      <c r="C4" s="910"/>
      <c r="D4" s="910"/>
      <c r="E4" s="910"/>
      <c r="F4" s="910"/>
      <c r="G4" s="910"/>
      <c r="H4" s="910"/>
      <c r="I4" s="910"/>
      <c r="J4" s="911"/>
    </row>
    <row r="5" spans="1:10" x14ac:dyDescent="0.5">
      <c r="A5" s="909" t="s">
        <v>583</v>
      </c>
      <c r="B5" s="910"/>
      <c r="C5" s="910"/>
      <c r="D5" s="910"/>
      <c r="E5" s="910"/>
      <c r="F5" s="910"/>
      <c r="G5" s="910"/>
      <c r="H5" s="910"/>
      <c r="I5" s="910"/>
      <c r="J5" s="911"/>
    </row>
    <row r="6" spans="1:10" ht="39" x14ac:dyDescent="0.6">
      <c r="A6" s="299" t="s">
        <v>584</v>
      </c>
      <c r="B6" s="299" t="s">
        <v>585</v>
      </c>
      <c r="C6" s="912" t="s">
        <v>586</v>
      </c>
      <c r="D6" s="913"/>
      <c r="E6" s="914" t="s">
        <v>587</v>
      </c>
      <c r="F6" s="915"/>
      <c r="G6" s="916" t="s">
        <v>588</v>
      </c>
      <c r="H6" s="916"/>
      <c r="I6" s="917" t="str">
        <f>'[1]PRI-SEC-ADVANCES-DT-WISE'!X4</f>
        <v xml:space="preserve"> Balance O/S as at 30.6.2020 </v>
      </c>
      <c r="J6" s="918"/>
    </row>
    <row r="7" spans="1:10" ht="39" x14ac:dyDescent="0.6">
      <c r="A7" s="300"/>
      <c r="B7" s="300"/>
      <c r="C7" s="300" t="s">
        <v>589</v>
      </c>
      <c r="D7" s="300" t="s">
        <v>9</v>
      </c>
      <c r="E7" s="300" t="s">
        <v>590</v>
      </c>
      <c r="F7" s="300" t="s">
        <v>9</v>
      </c>
      <c r="G7" s="301" t="s">
        <v>590</v>
      </c>
      <c r="H7" s="301" t="s">
        <v>9</v>
      </c>
      <c r="I7" s="301" t="s">
        <v>590</v>
      </c>
      <c r="J7" s="301" t="s">
        <v>9</v>
      </c>
    </row>
    <row r="8" spans="1:10" ht="39" x14ac:dyDescent="0.6">
      <c r="A8" s="299">
        <v>1</v>
      </c>
      <c r="B8" s="299" t="s">
        <v>591</v>
      </c>
      <c r="C8" s="300"/>
      <c r="D8" s="300"/>
      <c r="E8" s="300"/>
      <c r="F8" s="300"/>
    </row>
    <row r="9" spans="1:10" ht="39" x14ac:dyDescent="0.6">
      <c r="A9" s="299" t="s">
        <v>592</v>
      </c>
      <c r="B9" s="299" t="s">
        <v>593</v>
      </c>
      <c r="C9" s="302">
        <f>SUM(C10:C12)</f>
        <v>7695060</v>
      </c>
      <c r="D9" s="303">
        <f>SUM(D10:D12)</f>
        <v>112198.96362029755</v>
      </c>
      <c r="E9" s="302">
        <f>SUM(E10:E12)</f>
        <v>1919746</v>
      </c>
      <c r="F9" s="303">
        <f>SUM(F10:F12)</f>
        <v>19607.713433639852</v>
      </c>
      <c r="G9" s="297">
        <f>E9/C9*100</f>
        <v>24.947771687290288</v>
      </c>
      <c r="H9" s="297">
        <f>F9/D9*100</f>
        <v>17.475841844668057</v>
      </c>
      <c r="I9" s="302">
        <f>SUM(I10:I12)</f>
        <v>10784046</v>
      </c>
      <c r="J9" s="303">
        <f>SUM(J10:J12)</f>
        <v>132355.12738226471</v>
      </c>
    </row>
    <row r="10" spans="1:10" ht="39" x14ac:dyDescent="0.6">
      <c r="A10" s="300" t="s">
        <v>594</v>
      </c>
      <c r="B10" s="300" t="s">
        <v>595</v>
      </c>
      <c r="C10" s="302">
        <f>SUM('[1]LBS-I Tot'!C12)</f>
        <v>6816154</v>
      </c>
      <c r="D10" s="303">
        <f>SUM('[1]LBS-I Tot'!D12)</f>
        <v>95027.119599620695</v>
      </c>
      <c r="E10" s="302">
        <f>SUM('[1]LBS-II Tot'!C10)</f>
        <v>1750658</v>
      </c>
      <c r="F10" s="303">
        <f>SUM('[1]LBS-II Tot'!D10)</f>
        <v>16673.646265312411</v>
      </c>
      <c r="G10" s="297">
        <f t="shared" ref="G10:H26" si="0">E10/C10*100</f>
        <v>25.683956084325558</v>
      </c>
      <c r="H10" s="297">
        <f t="shared" si="0"/>
        <v>17.546197691315655</v>
      </c>
      <c r="I10" s="302">
        <f>SUM('[1]LBS-II Tot'!E10)</f>
        <v>10252367</v>
      </c>
      <c r="J10" s="303">
        <f>SUM('[1]LBS-II Tot'!F10)</f>
        <v>115943.6851074509</v>
      </c>
    </row>
    <row r="11" spans="1:10" ht="39" x14ac:dyDescent="0.6">
      <c r="A11" s="300" t="s">
        <v>596</v>
      </c>
      <c r="B11" s="300" t="s">
        <v>597</v>
      </c>
      <c r="C11" s="302">
        <f>SUM('[1]LBS-I Tot'!C13)</f>
        <v>449605</v>
      </c>
      <c r="D11" s="303">
        <f>SUM('[1]LBS-I Tot'!D13)</f>
        <v>7025.6862873000009</v>
      </c>
      <c r="E11" s="302">
        <f>SUM('[1]LBS-II Tot'!C11)</f>
        <v>17676</v>
      </c>
      <c r="F11" s="303">
        <f>SUM('[1]LBS-II Tot'!D11)</f>
        <v>442.3630952501</v>
      </c>
      <c r="G11" s="297">
        <f t="shared" si="0"/>
        <v>3.9314509402697921</v>
      </c>
      <c r="H11" s="297">
        <f t="shared" si="0"/>
        <v>6.2963684565554647</v>
      </c>
      <c r="I11" s="302">
        <f>SUM('[1]LBS-II Tot'!E11)</f>
        <v>335602</v>
      </c>
      <c r="J11" s="303">
        <f>SUM('[1]LBS-II Tot'!F11)</f>
        <v>5103.9200557695685</v>
      </c>
    </row>
    <row r="12" spans="1:10" ht="39" x14ac:dyDescent="0.6">
      <c r="A12" s="300" t="s">
        <v>598</v>
      </c>
      <c r="B12" s="300" t="s">
        <v>599</v>
      </c>
      <c r="C12" s="302">
        <f>SUM('[1]LBS-I Tot'!C14)</f>
        <v>429301</v>
      </c>
      <c r="D12" s="303">
        <f>SUM('[1]LBS-I Tot'!D14)</f>
        <v>10146.157733376849</v>
      </c>
      <c r="E12" s="302">
        <f>SUM('[1]LBS-II Tot'!C12)</f>
        <v>151412</v>
      </c>
      <c r="F12" s="303">
        <f>SUM('[1]LBS-II Tot'!D12)</f>
        <v>2491.7040730773397</v>
      </c>
      <c r="G12" s="297">
        <f t="shared" si="0"/>
        <v>35.269426346549395</v>
      </c>
      <c r="H12" s="297">
        <f t="shared" si="0"/>
        <v>24.558105033993488</v>
      </c>
      <c r="I12" s="302">
        <f>SUM('[1]LBS-II Tot'!E12)</f>
        <v>196077</v>
      </c>
      <c r="J12" s="303">
        <f>SUM('[1]LBS-II Tot'!F12)</f>
        <v>11307.52221904422</v>
      </c>
    </row>
    <row r="13" spans="1:10" ht="78" x14ac:dyDescent="0.6">
      <c r="A13" s="299" t="s">
        <v>600</v>
      </c>
      <c r="B13" s="299" t="s">
        <v>601</v>
      </c>
      <c r="C13" s="302">
        <f>SUM('[1]LBS-I Tot'!C15)</f>
        <v>1852201</v>
      </c>
      <c r="D13" s="303">
        <f>SUM('[1]LBS-I Tot'!D15)</f>
        <v>93088.653900083518</v>
      </c>
      <c r="E13" s="302">
        <f>SUM('[1]LBS-II Tot'!C13)</f>
        <v>307052</v>
      </c>
      <c r="F13" s="303">
        <f>SUM('[1]LBS-II Tot'!D13)</f>
        <v>18921.312657190509</v>
      </c>
      <c r="G13" s="297">
        <f t="shared" si="0"/>
        <v>16.577682443752053</v>
      </c>
      <c r="H13" s="297">
        <f t="shared" si="0"/>
        <v>20.326121245130103</v>
      </c>
      <c r="I13" s="302">
        <f>SUM('[1]LBS-II Tot'!E13)</f>
        <v>2053454</v>
      </c>
      <c r="J13" s="303">
        <f>SUM('[1]LBS-II Tot'!F13)</f>
        <v>96236.038127407694</v>
      </c>
    </row>
    <row r="14" spans="1:10" ht="78" x14ac:dyDescent="0.6">
      <c r="A14" s="300" t="s">
        <v>602</v>
      </c>
      <c r="B14" s="300" t="s">
        <v>603</v>
      </c>
      <c r="C14" s="302">
        <f>SUM('[1]LBS-I Tot'!C16)</f>
        <v>671875</v>
      </c>
      <c r="D14" s="303">
        <f>SUM('[1]LBS-I Tot'!D16)</f>
        <v>35634.557560541703</v>
      </c>
      <c r="E14" s="302">
        <f>SUM('[1]LBS-II Tot'!C14)</f>
        <v>239895</v>
      </c>
      <c r="F14" s="303">
        <f>SUM('[1]LBS-II Tot'!D14)</f>
        <v>7532.2056808529587</v>
      </c>
      <c r="G14" s="297">
        <f t="shared" si="0"/>
        <v>35.705302325581393</v>
      </c>
      <c r="H14" s="297">
        <f t="shared" si="0"/>
        <v>21.137362707691935</v>
      </c>
      <c r="I14" s="302">
        <f>SUM('[1]LBS-II Tot'!E14)</f>
        <v>1756355</v>
      </c>
      <c r="J14" s="303">
        <f>SUM('[1]LBS-II Tot'!F14)</f>
        <v>37782.705846037301</v>
      </c>
    </row>
    <row r="15" spans="1:10" ht="78" x14ac:dyDescent="0.6">
      <c r="A15" s="300" t="s">
        <v>604</v>
      </c>
      <c r="B15" s="300" t="s">
        <v>605</v>
      </c>
      <c r="C15" s="302">
        <f>SUM('[1]LBS-I Tot'!C17)</f>
        <v>362217</v>
      </c>
      <c r="D15" s="303">
        <f>SUM('[1]LBS-I Tot'!D17)</f>
        <v>23249.810331541699</v>
      </c>
      <c r="E15" s="302">
        <f>SUM('[1]LBS-II Tot'!C15)</f>
        <v>25565</v>
      </c>
      <c r="F15" s="303">
        <f>SUM('[1]LBS-II Tot'!D15)</f>
        <v>6812.5515869369101</v>
      </c>
      <c r="G15" s="297">
        <f t="shared" si="0"/>
        <v>7.0579238412332934</v>
      </c>
      <c r="H15" s="297">
        <f t="shared" si="0"/>
        <v>29.301536183693973</v>
      </c>
      <c r="I15" s="302">
        <f>SUM('[1]LBS-II Tot'!E15)</f>
        <v>167790</v>
      </c>
      <c r="J15" s="303">
        <f>SUM('[1]LBS-II Tot'!F15)</f>
        <v>37936.964875570906</v>
      </c>
    </row>
    <row r="16" spans="1:10" ht="78" x14ac:dyDescent="0.6">
      <c r="A16" s="300" t="s">
        <v>606</v>
      </c>
      <c r="B16" s="300" t="s">
        <v>607</v>
      </c>
      <c r="C16" s="302">
        <f>SUM('[1]LBS-I Tot'!C18)</f>
        <v>171436</v>
      </c>
      <c r="D16" s="303">
        <f>SUM('[1]LBS-I Tot'!D18)</f>
        <v>12880.369644000002</v>
      </c>
      <c r="E16" s="302">
        <f>SUM('[1]LBS-II Tot'!C16)</f>
        <v>4123</v>
      </c>
      <c r="F16" s="303">
        <f>SUM('[1]LBS-II Tot'!D16)</f>
        <v>1989.0913575786431</v>
      </c>
      <c r="G16" s="297">
        <f t="shared" si="0"/>
        <v>2.404979117571572</v>
      </c>
      <c r="H16" s="297">
        <f t="shared" si="0"/>
        <v>15.442812687485343</v>
      </c>
      <c r="I16" s="302">
        <f>SUM('[1]LBS-II Tot'!E16)</f>
        <v>11472</v>
      </c>
      <c r="J16" s="303">
        <f>SUM('[1]LBS-II Tot'!F16)</f>
        <v>11020.008938984582</v>
      </c>
    </row>
    <row r="17" spans="1:10" ht="39" x14ac:dyDescent="0.6">
      <c r="A17" s="300" t="s">
        <v>608</v>
      </c>
      <c r="B17" s="300" t="s">
        <v>609</v>
      </c>
      <c r="C17" s="302">
        <f>SUM('[1]LBS-I Tot'!C19)</f>
        <v>164467</v>
      </c>
      <c r="D17" s="303">
        <f>SUM('[1]LBS-I Tot'!D19)</f>
        <v>7448.9207720000004</v>
      </c>
      <c r="E17" s="302">
        <f>SUM('[1]LBS-II Tot'!C17)</f>
        <v>361</v>
      </c>
      <c r="F17" s="303">
        <f>SUM('[1]LBS-II Tot'!D17)</f>
        <v>104.81874392200001</v>
      </c>
      <c r="G17" s="297">
        <f t="shared" si="0"/>
        <v>0.21949692035484322</v>
      </c>
      <c r="H17" s="297">
        <f t="shared" si="0"/>
        <v>1.4071668518210951</v>
      </c>
      <c r="I17" s="302">
        <f>SUM('[1]LBS-II Tot'!E17)</f>
        <v>2276</v>
      </c>
      <c r="J17" s="303">
        <f>SUM('[1]LBS-II Tot'!F17)</f>
        <v>119.78156681505</v>
      </c>
    </row>
    <row r="18" spans="1:10" ht="39" x14ac:dyDescent="0.6">
      <c r="A18" s="300" t="s">
        <v>610</v>
      </c>
      <c r="B18" s="300" t="s">
        <v>611</v>
      </c>
      <c r="C18" s="302">
        <f>SUM('[1]LBS-I Tot'!C20)</f>
        <v>482206</v>
      </c>
      <c r="D18" s="303">
        <f>SUM('[1]LBS-I Tot'!D20)</f>
        <v>13874.995591999997</v>
      </c>
      <c r="E18" s="302">
        <f>SUM('[1]LBS-II Tot'!C18)</f>
        <v>37108</v>
      </c>
      <c r="F18" s="303">
        <f>SUM('[1]LBS-II Tot'!D18)</f>
        <v>2482.6452878999999</v>
      </c>
      <c r="G18" s="297">
        <f t="shared" si="0"/>
        <v>7.6954662530121984</v>
      </c>
      <c r="H18" s="297">
        <f t="shared" si="0"/>
        <v>17.892944696367586</v>
      </c>
      <c r="I18" s="302">
        <f>SUM('[1]LBS-II Tot'!E18)</f>
        <v>115561</v>
      </c>
      <c r="J18" s="303">
        <f>SUM('[1]LBS-II Tot'!F18)</f>
        <v>9376.5769000000018</v>
      </c>
    </row>
    <row r="19" spans="1:10" ht="39" x14ac:dyDescent="0.6">
      <c r="A19" s="299" t="s">
        <v>612</v>
      </c>
      <c r="B19" s="299" t="s">
        <v>613</v>
      </c>
      <c r="C19" s="302">
        <f>SUM('[1]LBS-I Tot'!C21)</f>
        <v>19364</v>
      </c>
      <c r="D19" s="303">
        <f>SUM('[1]LBS-I Tot'!D21)</f>
        <v>3018.9349999999999</v>
      </c>
      <c r="E19" s="302">
        <f>SUM('[1]LBS-II Tot'!C19)</f>
        <v>1355</v>
      </c>
      <c r="F19" s="303">
        <f>SUM('[1]LBS-II Tot'!D19)</f>
        <v>1050.2601643539999</v>
      </c>
      <c r="G19" s="297">
        <f t="shared" si="0"/>
        <v>6.9975211733112994</v>
      </c>
      <c r="H19" s="297">
        <f t="shared" si="0"/>
        <v>34.789094974022291</v>
      </c>
      <c r="I19" s="302">
        <f>SUM('[1]LBS-II Tot'!E19)</f>
        <v>2361</v>
      </c>
      <c r="J19" s="303">
        <f>SUM('[1]LBS-II Tot'!F19)</f>
        <v>2069.2768643540003</v>
      </c>
    </row>
    <row r="20" spans="1:10" ht="39" x14ac:dyDescent="0.6">
      <c r="A20" s="299" t="s">
        <v>614</v>
      </c>
      <c r="B20" s="299" t="s">
        <v>615</v>
      </c>
      <c r="C20" s="302">
        <f>SUM('[1]LBS-I Tot'!C22)</f>
        <v>162227</v>
      </c>
      <c r="D20" s="303">
        <f>SUM('[1]LBS-I Tot'!D22)</f>
        <v>5804.5783670000001</v>
      </c>
      <c r="E20" s="302">
        <f>SUM('[1]LBS-II Tot'!C20)</f>
        <v>6134</v>
      </c>
      <c r="F20" s="303">
        <f>SUM('[1]LBS-II Tot'!D20)</f>
        <v>174.45264613693902</v>
      </c>
      <c r="G20" s="297">
        <f t="shared" si="0"/>
        <v>3.7811215149142865</v>
      </c>
      <c r="H20" s="297">
        <f t="shared" si="0"/>
        <v>3.0054318351308948</v>
      </c>
      <c r="I20" s="302">
        <f>SUM('[1]LBS-II Tot'!E20)</f>
        <v>209987</v>
      </c>
      <c r="J20" s="303">
        <f>SUM('[1]LBS-II Tot'!F20)</f>
        <v>6382.7443441270698</v>
      </c>
    </row>
    <row r="21" spans="1:10" ht="39" x14ac:dyDescent="0.6">
      <c r="A21" s="299" t="s">
        <v>616</v>
      </c>
      <c r="B21" s="299" t="s">
        <v>617</v>
      </c>
      <c r="C21" s="302">
        <f>SUM('[1]LBS-I Tot'!C23)</f>
        <v>297366</v>
      </c>
      <c r="D21" s="303">
        <f>SUM('[1]LBS-I Tot'!D23)</f>
        <v>27054.766635</v>
      </c>
      <c r="E21" s="302">
        <f>SUM('[1]LBS-II Tot'!C21)</f>
        <v>22611</v>
      </c>
      <c r="F21" s="303">
        <f>SUM('[1]LBS-II Tot'!D21)</f>
        <v>697.66295891600009</v>
      </c>
      <c r="G21" s="297">
        <f t="shared" si="0"/>
        <v>7.6037610217711507</v>
      </c>
      <c r="H21" s="297">
        <f t="shared" si="0"/>
        <v>2.5787062528695142</v>
      </c>
      <c r="I21" s="302">
        <f>SUM('[1]LBS-II Tot'!E21)</f>
        <v>424266</v>
      </c>
      <c r="J21" s="303">
        <f>SUM('[1]LBS-II Tot'!F21)</f>
        <v>35006.606707464307</v>
      </c>
    </row>
    <row r="22" spans="1:10" ht="39" x14ac:dyDescent="0.6">
      <c r="A22" s="299" t="s">
        <v>618</v>
      </c>
      <c r="B22" s="299" t="s">
        <v>619</v>
      </c>
      <c r="C22" s="302">
        <f>SUM('[1]LBS-I Tot'!C24)</f>
        <v>100591</v>
      </c>
      <c r="D22" s="303">
        <f>SUM('[1]LBS-I Tot'!D24)</f>
        <v>2318.1452629999994</v>
      </c>
      <c r="E22" s="302">
        <f>SUM('[1]LBS-II Tot'!C22)</f>
        <v>171</v>
      </c>
      <c r="F22" s="303">
        <f>SUM('[1]LBS-II Tot'!D22)</f>
        <v>10.847465368896</v>
      </c>
      <c r="G22" s="297">
        <f t="shared" si="0"/>
        <v>0.16999532761380243</v>
      </c>
      <c r="H22" s="297">
        <f t="shared" si="0"/>
        <v>0.46793725751499643</v>
      </c>
      <c r="I22" s="302">
        <f>SUM('[1]LBS-II Tot'!E22)</f>
        <v>2650</v>
      </c>
      <c r="J22" s="303">
        <f>SUM('[1]LBS-II Tot'!F22)</f>
        <v>141.29282369584001</v>
      </c>
    </row>
    <row r="23" spans="1:10" ht="39" x14ac:dyDescent="0.6">
      <c r="A23" s="299" t="s">
        <v>620</v>
      </c>
      <c r="B23" s="299" t="s">
        <v>621</v>
      </c>
      <c r="C23" s="302">
        <f>SUM('[1]LBS-I Tot'!C25)</f>
        <v>57878</v>
      </c>
      <c r="D23" s="303">
        <f>SUM('[1]LBS-I Tot'!D25)</f>
        <v>1702.2766200000001</v>
      </c>
      <c r="E23" s="302">
        <f>SUM('[1]LBS-II Tot'!C23)</f>
        <v>26</v>
      </c>
      <c r="F23" s="303">
        <f>SUM('[1]LBS-II Tot'!D23)</f>
        <v>0.33430000000000004</v>
      </c>
      <c r="G23" s="297">
        <f t="shared" si="0"/>
        <v>4.492207747330592E-2</v>
      </c>
      <c r="H23" s="297">
        <f t="shared" si="0"/>
        <v>1.9638406359596246E-2</v>
      </c>
      <c r="I23" s="302">
        <f>SUM('[1]LBS-II Tot'!E23)</f>
        <v>10032</v>
      </c>
      <c r="J23" s="303">
        <f>SUM('[1]LBS-II Tot'!F23)</f>
        <v>222.1241318235063</v>
      </c>
    </row>
    <row r="24" spans="1:10" ht="39" x14ac:dyDescent="0.6">
      <c r="A24" s="299" t="s">
        <v>622</v>
      </c>
      <c r="B24" s="299" t="s">
        <v>623</v>
      </c>
      <c r="C24" s="302">
        <f>SUM('[1]LBS-I Tot'!C26)</f>
        <v>533718</v>
      </c>
      <c r="D24" s="303">
        <f>SUM('[1]LBS-I Tot'!D26)</f>
        <v>10753.909274548439</v>
      </c>
      <c r="E24" s="302">
        <f>SUM('[1]LBS-II Tot'!C24)</f>
        <v>27176</v>
      </c>
      <c r="F24" s="303">
        <f>SUM('[1]LBS-II Tot'!D24)</f>
        <v>222.58075159999999</v>
      </c>
      <c r="G24" s="297">
        <f t="shared" si="0"/>
        <v>5.0918275194016314</v>
      </c>
      <c r="H24" s="297">
        <f t="shared" si="0"/>
        <v>2.0697659420168972</v>
      </c>
      <c r="I24" s="302">
        <f>SUM('[1]LBS-II Tot'!E24)</f>
        <v>721530</v>
      </c>
      <c r="J24" s="303">
        <f>SUM('[1]LBS-II Tot'!F24)</f>
        <v>4917.3076710776104</v>
      </c>
    </row>
    <row r="25" spans="1:10" ht="39" x14ac:dyDescent="0.6">
      <c r="A25" s="299">
        <v>2</v>
      </c>
      <c r="B25" s="299" t="s">
        <v>624</v>
      </c>
      <c r="C25" s="302">
        <f>SUM('[1]LBS-I Tot'!C27)</f>
        <v>10718405</v>
      </c>
      <c r="D25" s="303">
        <f>SUM('[1]LBS-I Tot'!D27)</f>
        <v>255940.22867992902</v>
      </c>
      <c r="E25" s="302">
        <f>SUM('[1]LBS-II Tot'!C25)</f>
        <v>2284271</v>
      </c>
      <c r="F25" s="303">
        <f>SUM('[1]LBS-II Tot'!D25)</f>
        <v>40685.164377206202</v>
      </c>
      <c r="G25" s="297">
        <f t="shared" si="0"/>
        <v>21.311669040309635</v>
      </c>
      <c r="H25" s="297">
        <f t="shared" si="0"/>
        <v>15.896353842867672</v>
      </c>
      <c r="I25" s="302">
        <f>SUM('[1]LBS-II Tot'!E25)</f>
        <v>14208326</v>
      </c>
      <c r="J25" s="303">
        <f>SUM('[1]LBS-II Tot'!F25)</f>
        <v>277330.51805221476</v>
      </c>
    </row>
    <row r="26" spans="1:10" ht="69" x14ac:dyDescent="0.6">
      <c r="A26" s="299">
        <v>3</v>
      </c>
      <c r="B26" s="304" t="s">
        <v>625</v>
      </c>
      <c r="C26" s="302">
        <f>SUM('[1]LBS-I Tot'!C28)</f>
        <v>1480960</v>
      </c>
      <c r="D26" s="303">
        <f>SUM('[1]LBS-I Tot'!D28)</f>
        <v>40079.077752000005</v>
      </c>
      <c r="E26" s="302">
        <f>SUM('[1]LBS-II Tot'!C26)</f>
        <v>1116374</v>
      </c>
      <c r="F26" s="303">
        <f>SUM('[1]LBS-II Tot'!D26)</f>
        <v>11112.340121825959</v>
      </c>
      <c r="G26" s="297">
        <f t="shared" si="0"/>
        <v>75.381779386343993</v>
      </c>
      <c r="H26" s="297">
        <f t="shared" si="0"/>
        <v>27.726037486657081</v>
      </c>
      <c r="I26" s="302">
        <f>SUM('[1]LBS-II Tot'!E26)</f>
        <v>7317486</v>
      </c>
      <c r="J26" s="303">
        <f>SUM('[1]LBS-II Tot'!F26)</f>
        <v>84325.493574844615</v>
      </c>
    </row>
    <row r="27" spans="1:10" ht="39" x14ac:dyDescent="0.6">
      <c r="A27" s="299">
        <v>4</v>
      </c>
      <c r="B27" s="299" t="s">
        <v>626</v>
      </c>
      <c r="C27" s="302"/>
      <c r="D27" s="303"/>
      <c r="E27" s="302"/>
      <c r="F27" s="303"/>
    </row>
    <row r="28" spans="1:10" ht="39" x14ac:dyDescent="0.6">
      <c r="A28" s="299" t="s">
        <v>627</v>
      </c>
      <c r="B28" s="299" t="s">
        <v>628</v>
      </c>
      <c r="C28" s="302">
        <f>SUM('[1]LBS-I Tot'!C30)</f>
        <v>63053</v>
      </c>
      <c r="D28" s="303">
        <f>SUM('[1]LBS-I Tot'!D30)</f>
        <v>1820.1386999999997</v>
      </c>
      <c r="E28" s="302">
        <f>SUM('[1]LBS-II Tot'!C28)</f>
        <v>12417</v>
      </c>
      <c r="F28" s="303">
        <f>SUM('[1]LBS-II Tot'!D28)</f>
        <v>174.11707999999999</v>
      </c>
      <c r="G28" s="297">
        <f>E28/C28*100</f>
        <v>19.692956718950725</v>
      </c>
      <c r="H28" s="297">
        <f>F28/D28*100</f>
        <v>9.5661435032396156</v>
      </c>
      <c r="I28" s="302">
        <f>SUM('[1]LBS-II Tot'!E28)</f>
        <v>6776</v>
      </c>
      <c r="J28" s="303">
        <f>SUM('[1]LBS-II Tot'!F28)</f>
        <v>868.14205408198211</v>
      </c>
    </row>
    <row r="29" spans="1:10" ht="39" x14ac:dyDescent="0.6">
      <c r="A29" s="299" t="s">
        <v>629</v>
      </c>
      <c r="B29" s="299" t="s">
        <v>615</v>
      </c>
      <c r="C29" s="302">
        <f>SUM('[1]LBS-I Tot'!C31)</f>
        <v>46202</v>
      </c>
      <c r="D29" s="303">
        <f>SUM('[1]LBS-I Tot'!D31)</f>
        <v>1920.1430000000003</v>
      </c>
      <c r="E29" s="302">
        <f>SUM('[1]LBS-II Tot'!C29)</f>
        <v>1938</v>
      </c>
      <c r="F29" s="303">
        <f>SUM('[1]LBS-II Tot'!D29)</f>
        <v>41.406090509999999</v>
      </c>
      <c r="G29" s="297">
        <f t="shared" ref="G29:H34" si="1">E29/C29*100</f>
        <v>4.19462360936756</v>
      </c>
      <c r="H29" s="297">
        <f t="shared" si="1"/>
        <v>2.1564066066954388</v>
      </c>
      <c r="I29" s="302">
        <f>SUM('[1]LBS-II Tot'!E29)</f>
        <v>10451</v>
      </c>
      <c r="J29" s="303">
        <f>SUM('[1]LBS-II Tot'!F29)</f>
        <v>1609.7531947239402</v>
      </c>
    </row>
    <row r="30" spans="1:10" ht="39" x14ac:dyDescent="0.6">
      <c r="A30" s="299" t="s">
        <v>630</v>
      </c>
      <c r="B30" s="299" t="s">
        <v>631</v>
      </c>
      <c r="C30" s="302">
        <f>SUM('[1]LBS-I Tot'!C32)</f>
        <v>88028</v>
      </c>
      <c r="D30" s="303">
        <f>SUM('[1]LBS-I Tot'!D32)</f>
        <v>12897.243500003198</v>
      </c>
      <c r="E30" s="302">
        <f>SUM('[1]LBS-II Tot'!C30)</f>
        <v>41226</v>
      </c>
      <c r="F30" s="303">
        <f>SUM('[1]LBS-II Tot'!D30)</f>
        <v>5523.7163232712501</v>
      </c>
      <c r="G30" s="297">
        <f t="shared" si="1"/>
        <v>46.832825919025765</v>
      </c>
      <c r="H30" s="297">
        <f t="shared" si="1"/>
        <v>42.828658102561839</v>
      </c>
      <c r="I30" s="302">
        <f>SUM('[1]LBS-II Tot'!E30)</f>
        <v>353822</v>
      </c>
      <c r="J30" s="303">
        <f>SUM('[1]LBS-II Tot'!F30)</f>
        <v>103305.56255911101</v>
      </c>
    </row>
    <row r="31" spans="1:10" ht="39" x14ac:dyDescent="0.6">
      <c r="A31" s="299" t="s">
        <v>632</v>
      </c>
      <c r="B31" s="305" t="s">
        <v>633</v>
      </c>
      <c r="C31" s="302">
        <f>SUM('[1]LBS-I Tot'!C33)</f>
        <v>423155</v>
      </c>
      <c r="D31" s="303">
        <f>SUM('[1]LBS-I Tot'!D33)</f>
        <v>17942.173100000004</v>
      </c>
      <c r="E31" s="302">
        <f>SUM('[1]LBS-II Tot'!C31)</f>
        <v>138566</v>
      </c>
      <c r="F31" s="303">
        <f>SUM('[1]LBS-II Tot'!D31)</f>
        <v>4138.3921123601494</v>
      </c>
      <c r="G31" s="297">
        <f t="shared" si="1"/>
        <v>32.745920525575734</v>
      </c>
      <c r="H31" s="297">
        <f t="shared" si="1"/>
        <v>23.065166573162472</v>
      </c>
      <c r="I31" s="302">
        <f>SUM('[1]LBS-II Tot'!E31)</f>
        <v>1285799</v>
      </c>
      <c r="J31" s="303">
        <f>SUM('[1]LBS-II Tot'!F31)</f>
        <v>38460.021150612003</v>
      </c>
    </row>
    <row r="32" spans="1:10" ht="39" x14ac:dyDescent="0.6">
      <c r="A32" s="299" t="s">
        <v>634</v>
      </c>
      <c r="B32" s="299" t="s">
        <v>623</v>
      </c>
      <c r="C32" s="302">
        <f>SUM('[1]LBS-I Tot'!C34)</f>
        <v>715088</v>
      </c>
      <c r="D32" s="303">
        <f>SUM('[1]LBS-I Tot'!D34)</f>
        <v>75036.120299999995</v>
      </c>
      <c r="E32" s="302">
        <f>SUM('[1]LBS-II Tot'!C32)</f>
        <v>717078</v>
      </c>
      <c r="F32" s="303">
        <f>SUM('[1]LBS-II Tot'!D32)</f>
        <v>30821.906399578504</v>
      </c>
      <c r="G32" s="297">
        <f t="shared" si="1"/>
        <v>100.27828742756135</v>
      </c>
      <c r="H32" s="297">
        <f t="shared" si="1"/>
        <v>41.07609278884653</v>
      </c>
      <c r="I32" s="302">
        <f>SUM('[1]LBS-II Tot'!E32)</f>
        <v>5955597</v>
      </c>
      <c r="J32" s="303">
        <f>SUM('[1]LBS-II Tot'!F32)</f>
        <v>324356.63463219599</v>
      </c>
    </row>
    <row r="33" spans="1:10" ht="39" x14ac:dyDescent="0.6">
      <c r="A33" s="299">
        <v>5</v>
      </c>
      <c r="B33" s="299" t="s">
        <v>635</v>
      </c>
      <c r="C33" s="302">
        <f>SUM(C28+C29+C30+C31+C32)</f>
        <v>1335526</v>
      </c>
      <c r="D33" s="303">
        <f>SUM(D28+D29+D30+D31+D32)</f>
        <v>109615.8186000032</v>
      </c>
      <c r="E33" s="302">
        <f>SUM('[1]LBS-II Tot'!C33)</f>
        <v>911225</v>
      </c>
      <c r="F33" s="303">
        <f>SUM('[1]LBS-II Tot'!D33)</f>
        <v>40699.538005719907</v>
      </c>
      <c r="G33" s="297">
        <f t="shared" si="1"/>
        <v>68.229671305538048</v>
      </c>
      <c r="H33" s="297">
        <f t="shared" si="1"/>
        <v>37.129256092348989</v>
      </c>
      <c r="I33" s="302">
        <f>SUM('[1]LBS-II Tot'!E33)</f>
        <v>7612445</v>
      </c>
      <c r="J33" s="303">
        <f>SUM('[1]LBS-II Tot'!F33)</f>
        <v>468600.11359072494</v>
      </c>
    </row>
    <row r="34" spans="1:10" ht="39" x14ac:dyDescent="0.6">
      <c r="A34" s="300"/>
      <c r="B34" s="299" t="s">
        <v>636</v>
      </c>
      <c r="C34" s="306">
        <f>SUM(C25+C33)</f>
        <v>12053931</v>
      </c>
      <c r="D34" s="307">
        <f>SUM(D25+D33)</f>
        <v>365556.04727993219</v>
      </c>
      <c r="E34" s="306">
        <f>SUM('[1]LBS-II Tot'!C34)</f>
        <v>3195496</v>
      </c>
      <c r="F34" s="307">
        <f>SUM('[1]LBS-II Tot'!D34)</f>
        <v>81384.702382926102</v>
      </c>
      <c r="G34" s="308">
        <f t="shared" si="1"/>
        <v>26.509990807148309</v>
      </c>
      <c r="H34" s="308">
        <f t="shared" si="1"/>
        <v>22.263262497912958</v>
      </c>
      <c r="I34" s="306">
        <f>SUM('[1]LBS-II Tot'!E34)</f>
        <v>21820771</v>
      </c>
      <c r="J34" s="307">
        <f>SUM('[1]LBS-II Tot'!F34)</f>
        <v>745930.63164293976</v>
      </c>
    </row>
    <row r="35" spans="1:10" ht="39" x14ac:dyDescent="0.6">
      <c r="A35" s="300"/>
      <c r="B35" s="300"/>
      <c r="C35" s="300"/>
      <c r="D35" s="300"/>
      <c r="E35" s="300"/>
      <c r="F35" s="309"/>
    </row>
    <row r="36" spans="1:10" ht="39" x14ac:dyDescent="0.6">
      <c r="A36" s="300"/>
      <c r="B36" s="300"/>
      <c r="C36" s="300"/>
      <c r="D36" s="300"/>
      <c r="E36" s="300"/>
      <c r="F36" s="300"/>
    </row>
    <row r="37" spans="1:10" ht="39" x14ac:dyDescent="0.6">
      <c r="A37" s="901"/>
      <c r="B37" s="901"/>
      <c r="C37" s="901"/>
      <c r="D37" s="901"/>
      <c r="E37" s="901"/>
      <c r="F37" s="300"/>
    </row>
    <row r="38" spans="1:10" ht="39" x14ac:dyDescent="0.6">
      <c r="A38" s="300"/>
      <c r="B38" s="902"/>
      <c r="C38" s="902"/>
      <c r="D38" s="902"/>
      <c r="E38" s="902"/>
      <c r="F38" s="902"/>
    </row>
  </sheetData>
  <mergeCells count="10">
    <mergeCell ref="A37:E37"/>
    <mergeCell ref="B38:F38"/>
    <mergeCell ref="A2:J2"/>
    <mergeCell ref="A3:J3"/>
    <mergeCell ref="B4:J4"/>
    <mergeCell ref="A5:J5"/>
    <mergeCell ref="C6:D6"/>
    <mergeCell ref="E6:F6"/>
    <mergeCell ref="G6:H6"/>
    <mergeCell ref="I6:J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zoomScale="60" zoomScaleNormal="60" workbookViewId="0">
      <selection activeCell="D6" sqref="D6:E6"/>
    </sheetView>
  </sheetViews>
  <sheetFormatPr defaultRowHeight="20.25" x14ac:dyDescent="0.3"/>
  <cols>
    <col min="1" max="1" width="11.5703125" style="317" bestFit="1" customWidth="1"/>
    <col min="2" max="2" width="56.140625" style="317" customWidth="1"/>
    <col min="3" max="3" width="17.5703125" style="317" customWidth="1"/>
    <col min="4" max="4" width="17.85546875" style="317" customWidth="1"/>
    <col min="5" max="5" width="16.7109375" style="317" customWidth="1"/>
    <col min="6" max="6" width="16.85546875" style="317" customWidth="1"/>
    <col min="7" max="7" width="18.140625" style="317" customWidth="1"/>
    <col min="8" max="8" width="18.85546875" style="317" customWidth="1"/>
    <col min="9" max="9" width="16" style="317" customWidth="1"/>
    <col min="10" max="10" width="16.85546875" style="317" customWidth="1"/>
    <col min="11" max="11" width="15.5703125" style="317" customWidth="1"/>
    <col min="12" max="12" width="16.28515625" style="317" customWidth="1"/>
    <col min="13" max="13" width="15.140625" style="317" customWidth="1"/>
    <col min="14" max="14" width="16" style="317" customWidth="1"/>
    <col min="15" max="15" width="17.85546875" style="317" customWidth="1"/>
    <col min="16" max="16" width="18.42578125" style="317" customWidth="1"/>
    <col min="17" max="17" width="17" style="317" customWidth="1"/>
    <col min="18" max="18" width="15.5703125" style="317" customWidth="1"/>
    <col min="19" max="19" width="13.85546875" style="317" customWidth="1"/>
    <col min="20" max="20" width="14.140625" style="317" customWidth="1"/>
    <col min="21" max="21" width="15.28515625" style="317" customWidth="1"/>
    <col min="22" max="22" width="13.85546875" style="317" customWidth="1"/>
    <col min="23" max="23" width="14.5703125" style="317" customWidth="1"/>
    <col min="24" max="24" width="17.42578125" style="317" customWidth="1"/>
    <col min="25" max="25" width="19.42578125" style="317" customWidth="1"/>
    <col min="26" max="26" width="17.42578125" style="317" customWidth="1"/>
    <col min="27" max="27" width="19.7109375" style="317" customWidth="1"/>
    <col min="28" max="28" width="17.7109375" style="317" customWidth="1"/>
    <col min="29" max="29" width="20.42578125" style="317" customWidth="1"/>
    <col min="30" max="30" width="11.42578125" style="317" customWidth="1"/>
    <col min="31" max="16384" width="9.140625" style="317"/>
  </cols>
  <sheetData>
    <row r="1" spans="1:29" s="311" customFormat="1" ht="30" x14ac:dyDescent="0.4">
      <c r="A1" s="930" t="s">
        <v>637</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310"/>
      <c r="AB1" s="310"/>
      <c r="AC1" s="310"/>
    </row>
    <row r="2" spans="1:29" s="311" customFormat="1" ht="30" x14ac:dyDescent="0.4">
      <c r="A2" s="930" t="s">
        <v>638</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310"/>
      <c r="AB2" s="310"/>
      <c r="AC2" s="310"/>
    </row>
    <row r="3" spans="1:29" s="311" customFormat="1" ht="30.75" thickBot="1" x14ac:dyDescent="0.45">
      <c r="A3" s="931" t="s">
        <v>639</v>
      </c>
      <c r="B3" s="932"/>
      <c r="C3" s="930"/>
      <c r="D3" s="930"/>
      <c r="E3" s="930"/>
      <c r="F3" s="932"/>
      <c r="G3" s="932"/>
      <c r="H3" s="932"/>
      <c r="I3" s="932"/>
      <c r="J3" s="932"/>
      <c r="K3" s="932"/>
      <c r="L3" s="932"/>
      <c r="M3" s="932"/>
      <c r="N3" s="932"/>
      <c r="O3" s="932"/>
      <c r="P3" s="932"/>
      <c r="Q3" s="932"/>
      <c r="R3" s="932"/>
      <c r="S3" s="932"/>
      <c r="T3" s="932"/>
      <c r="U3" s="932"/>
      <c r="V3" s="932"/>
      <c r="W3" s="932"/>
      <c r="X3" s="932"/>
      <c r="Y3" s="932"/>
      <c r="Z3" s="932"/>
      <c r="AA3" s="932"/>
      <c r="AB3" s="932"/>
      <c r="AC3" s="932"/>
    </row>
    <row r="4" spans="1:29" s="312" customFormat="1" ht="26.25" x14ac:dyDescent="0.4">
      <c r="A4" s="950" t="s">
        <v>640</v>
      </c>
      <c r="B4" s="951" t="s">
        <v>572</v>
      </c>
      <c r="C4" s="953" t="s">
        <v>641</v>
      </c>
      <c r="D4" s="954"/>
      <c r="E4" s="955"/>
      <c r="F4" s="959" t="s">
        <v>642</v>
      </c>
      <c r="G4" s="960"/>
      <c r="H4" s="961"/>
      <c r="I4" s="964" t="s">
        <v>613</v>
      </c>
      <c r="J4" s="960"/>
      <c r="K4" s="961"/>
      <c r="L4" s="940" t="s">
        <v>643</v>
      </c>
      <c r="M4" s="940"/>
      <c r="N4" s="966"/>
      <c r="O4" s="940" t="s">
        <v>644</v>
      </c>
      <c r="P4" s="940"/>
      <c r="Q4" s="940"/>
      <c r="R4" s="942" t="s">
        <v>619</v>
      </c>
      <c r="S4" s="943"/>
      <c r="T4" s="944"/>
      <c r="U4" s="942" t="s">
        <v>621</v>
      </c>
      <c r="V4" s="943"/>
      <c r="W4" s="944"/>
      <c r="X4" s="940" t="s">
        <v>645</v>
      </c>
      <c r="Y4" s="940"/>
      <c r="Z4" s="940"/>
      <c r="AA4" s="940" t="s">
        <v>646</v>
      </c>
      <c r="AB4" s="940"/>
      <c r="AC4" s="940"/>
    </row>
    <row r="5" spans="1:29" s="312" customFormat="1" ht="27" thickBot="1" x14ac:dyDescent="0.45">
      <c r="A5" s="950"/>
      <c r="B5" s="951"/>
      <c r="C5" s="956"/>
      <c r="D5" s="957"/>
      <c r="E5" s="958"/>
      <c r="F5" s="962"/>
      <c r="G5" s="962"/>
      <c r="H5" s="963"/>
      <c r="I5" s="965"/>
      <c r="J5" s="962"/>
      <c r="K5" s="963"/>
      <c r="L5" s="966"/>
      <c r="M5" s="966"/>
      <c r="N5" s="966"/>
      <c r="O5" s="940"/>
      <c r="P5" s="940"/>
      <c r="Q5" s="940"/>
      <c r="R5" s="945"/>
      <c r="S5" s="946"/>
      <c r="T5" s="947"/>
      <c r="U5" s="945"/>
      <c r="V5" s="946"/>
      <c r="W5" s="947"/>
      <c r="X5" s="940"/>
      <c r="Y5" s="940"/>
      <c r="Z5" s="940"/>
      <c r="AA5" s="940"/>
      <c r="AB5" s="940"/>
      <c r="AC5" s="940"/>
    </row>
    <row r="6" spans="1:29" s="312" customFormat="1" ht="26.25" x14ac:dyDescent="0.4">
      <c r="A6" s="950"/>
      <c r="B6" s="952"/>
      <c r="C6" s="948" t="s">
        <v>647</v>
      </c>
      <c r="D6" s="949" t="s">
        <v>648</v>
      </c>
      <c r="E6" s="949"/>
      <c r="F6" s="940" t="s">
        <v>647</v>
      </c>
      <c r="G6" s="941" t="s">
        <v>648</v>
      </c>
      <c r="H6" s="941"/>
      <c r="I6" s="940" t="s">
        <v>647</v>
      </c>
      <c r="J6" s="941" t="s">
        <v>648</v>
      </c>
      <c r="K6" s="941"/>
      <c r="L6" s="940" t="s">
        <v>647</v>
      </c>
      <c r="M6" s="941" t="s">
        <v>648</v>
      </c>
      <c r="N6" s="941"/>
      <c r="O6" s="940" t="s">
        <v>647</v>
      </c>
      <c r="P6" s="941" t="s">
        <v>648</v>
      </c>
      <c r="Q6" s="941"/>
      <c r="R6" s="940" t="s">
        <v>647</v>
      </c>
      <c r="S6" s="941" t="s">
        <v>648</v>
      </c>
      <c r="T6" s="941"/>
      <c r="U6" s="940" t="s">
        <v>647</v>
      </c>
      <c r="V6" s="941" t="s">
        <v>648</v>
      </c>
      <c r="W6" s="941"/>
      <c r="X6" s="940" t="s">
        <v>647</v>
      </c>
      <c r="Y6" s="941" t="s">
        <v>648</v>
      </c>
      <c r="Z6" s="941"/>
      <c r="AA6" s="940" t="s">
        <v>647</v>
      </c>
      <c r="AB6" s="941" t="s">
        <v>648</v>
      </c>
      <c r="AC6" s="941"/>
    </row>
    <row r="7" spans="1:29" s="312" customFormat="1" ht="128.25" x14ac:dyDescent="0.4">
      <c r="A7" s="950"/>
      <c r="B7" s="952"/>
      <c r="C7" s="940"/>
      <c r="D7" s="313" t="s">
        <v>649</v>
      </c>
      <c r="E7" s="313" t="s">
        <v>650</v>
      </c>
      <c r="F7" s="940"/>
      <c r="G7" s="313" t="s">
        <v>649</v>
      </c>
      <c r="H7" s="313" t="s">
        <v>650</v>
      </c>
      <c r="I7" s="940"/>
      <c r="J7" s="313" t="s">
        <v>649</v>
      </c>
      <c r="K7" s="313" t="s">
        <v>650</v>
      </c>
      <c r="L7" s="940"/>
      <c r="M7" s="313" t="s">
        <v>649</v>
      </c>
      <c r="N7" s="313" t="s">
        <v>650</v>
      </c>
      <c r="O7" s="940"/>
      <c r="P7" s="313" t="s">
        <v>649</v>
      </c>
      <c r="Q7" s="313" t="s">
        <v>650</v>
      </c>
      <c r="R7" s="940"/>
      <c r="S7" s="313" t="s">
        <v>649</v>
      </c>
      <c r="T7" s="313" t="s">
        <v>650</v>
      </c>
      <c r="U7" s="940"/>
      <c r="V7" s="313" t="s">
        <v>649</v>
      </c>
      <c r="W7" s="313" t="s">
        <v>650</v>
      </c>
      <c r="X7" s="940"/>
      <c r="Y7" s="313" t="s">
        <v>649</v>
      </c>
      <c r="Z7" s="313" t="s">
        <v>650</v>
      </c>
      <c r="AA7" s="940"/>
      <c r="AB7" s="313" t="s">
        <v>649</v>
      </c>
      <c r="AC7" s="313" t="s">
        <v>650</v>
      </c>
    </row>
    <row r="8" spans="1:29" x14ac:dyDescent="0.3">
      <c r="A8" s="314" t="s">
        <v>12</v>
      </c>
      <c r="B8" s="315" t="s">
        <v>13</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row>
    <row r="9" spans="1:29" ht="30" x14ac:dyDescent="0.4">
      <c r="A9" s="318">
        <v>1</v>
      </c>
      <c r="B9" s="319" t="s">
        <v>14</v>
      </c>
      <c r="C9" s="320">
        <v>22187.2392709132</v>
      </c>
      <c r="D9" s="320">
        <v>4487.0600000000004</v>
      </c>
      <c r="E9" s="320">
        <v>4487.0600000000004</v>
      </c>
      <c r="F9" s="320">
        <v>15989.117888999999</v>
      </c>
      <c r="G9" s="320">
        <v>4376.5266000000001</v>
      </c>
      <c r="H9" s="320">
        <v>4376.5266000000001</v>
      </c>
      <c r="I9" s="320">
        <v>1163.6638</v>
      </c>
      <c r="J9" s="320">
        <v>814.75530000000003</v>
      </c>
      <c r="K9" s="320">
        <v>814.75530000000003</v>
      </c>
      <c r="L9" s="320">
        <v>1469.30279</v>
      </c>
      <c r="M9" s="320">
        <v>25.7791</v>
      </c>
      <c r="N9" s="320">
        <v>25.7791</v>
      </c>
      <c r="O9" s="320">
        <v>5182.2632199999998</v>
      </c>
      <c r="P9" s="320">
        <v>229.9068</v>
      </c>
      <c r="Q9" s="320">
        <v>229.9068</v>
      </c>
      <c r="R9" s="320">
        <v>365.67117230307599</v>
      </c>
      <c r="S9" s="320">
        <v>5.0000000000000001E-4</v>
      </c>
      <c r="T9" s="320">
        <v>5.0000000000000001E-4</v>
      </c>
      <c r="U9" s="320">
        <v>370.115128717179</v>
      </c>
      <c r="V9" s="320">
        <v>0.1552</v>
      </c>
      <c r="W9" s="320">
        <v>0.1552</v>
      </c>
      <c r="X9" s="320">
        <v>2051.1997909152301</v>
      </c>
      <c r="Y9" s="320">
        <v>24.424299999999999</v>
      </c>
      <c r="Z9" s="320">
        <v>24.424299999999999</v>
      </c>
      <c r="AA9" s="320">
        <v>48778.5730618487</v>
      </c>
      <c r="AB9" s="320">
        <f t="shared" ref="AB9:AC12" si="0">SUM(D9+G9+J9+M9+P9+S9+V9+Y9)</f>
        <v>9958.6078000000016</v>
      </c>
      <c r="AC9" s="320">
        <f t="shared" si="0"/>
        <v>9958.6078000000016</v>
      </c>
    </row>
    <row r="10" spans="1:29" ht="30" x14ac:dyDescent="0.4">
      <c r="A10" s="318">
        <v>2</v>
      </c>
      <c r="B10" s="319" t="s">
        <v>15</v>
      </c>
      <c r="C10" s="320">
        <v>19927.587213989998</v>
      </c>
      <c r="D10" s="320">
        <v>2050.2507000000001</v>
      </c>
      <c r="E10" s="320">
        <v>2050.2507000000001</v>
      </c>
      <c r="F10" s="320">
        <v>16902.692950000001</v>
      </c>
      <c r="G10" s="320">
        <v>5477.9696000000004</v>
      </c>
      <c r="H10" s="320">
        <v>5477.9696000000004</v>
      </c>
      <c r="I10" s="320">
        <v>881.45479999999998</v>
      </c>
      <c r="J10" s="320">
        <v>226.96260000000001</v>
      </c>
      <c r="K10" s="320">
        <v>226.96260000000001</v>
      </c>
      <c r="L10" s="320">
        <v>1541.968116</v>
      </c>
      <c r="M10" s="320">
        <v>35.325499999999998</v>
      </c>
      <c r="N10" s="320">
        <v>35.325499999999998</v>
      </c>
      <c r="O10" s="320">
        <v>9172.4853879999991</v>
      </c>
      <c r="P10" s="320">
        <v>86.805800000000005</v>
      </c>
      <c r="Q10" s="320">
        <v>86.805800000000005</v>
      </c>
      <c r="R10" s="320">
        <v>391.46858646061497</v>
      </c>
      <c r="S10" s="320">
        <v>0</v>
      </c>
      <c r="T10" s="320">
        <v>0</v>
      </c>
      <c r="U10" s="320">
        <v>378.20367374343499</v>
      </c>
      <c r="V10" s="320">
        <v>0</v>
      </c>
      <c r="W10" s="320">
        <v>0</v>
      </c>
      <c r="X10" s="320">
        <v>2685.9803299895002</v>
      </c>
      <c r="Y10" s="320">
        <v>0</v>
      </c>
      <c r="Z10" s="320">
        <v>0</v>
      </c>
      <c r="AA10" s="320">
        <v>51881.8410581836</v>
      </c>
      <c r="AB10" s="320">
        <f t="shared" si="0"/>
        <v>7877.3142000000007</v>
      </c>
      <c r="AC10" s="320">
        <f t="shared" si="0"/>
        <v>7877.3142000000007</v>
      </c>
    </row>
    <row r="11" spans="1:29" ht="30" x14ac:dyDescent="0.4">
      <c r="A11" s="318">
        <v>3</v>
      </c>
      <c r="B11" s="319" t="s">
        <v>16</v>
      </c>
      <c r="C11" s="320">
        <v>7418.8572762480599</v>
      </c>
      <c r="D11" s="320">
        <v>1139.2437254035001</v>
      </c>
      <c r="E11" s="320">
        <v>1139.2437254035001</v>
      </c>
      <c r="F11" s="320">
        <v>6367.752896</v>
      </c>
      <c r="G11" s="320">
        <v>589.65993044637105</v>
      </c>
      <c r="H11" s="320">
        <v>589.65993044637105</v>
      </c>
      <c r="I11" s="320">
        <v>231.86099999999999</v>
      </c>
      <c r="J11" s="320">
        <v>0</v>
      </c>
      <c r="K11" s="320">
        <v>0</v>
      </c>
      <c r="L11" s="320">
        <v>396.22492299999999</v>
      </c>
      <c r="M11" s="320">
        <v>85.1585193939394</v>
      </c>
      <c r="N11" s="320">
        <v>85.1585193939394</v>
      </c>
      <c r="O11" s="320">
        <v>2238.120058</v>
      </c>
      <c r="P11" s="320">
        <v>47.787725999999999</v>
      </c>
      <c r="Q11" s="320">
        <v>47.787725999999999</v>
      </c>
      <c r="R11" s="320">
        <v>155.66658830232601</v>
      </c>
      <c r="S11" s="320">
        <v>9.2078650548960006</v>
      </c>
      <c r="T11" s="320">
        <v>9.2078650548960006</v>
      </c>
      <c r="U11" s="320">
        <v>144.82793488372101</v>
      </c>
      <c r="V11" s="320">
        <v>0</v>
      </c>
      <c r="W11" s="320">
        <v>0</v>
      </c>
      <c r="X11" s="320">
        <v>595.83169981395395</v>
      </c>
      <c r="Y11" s="320">
        <v>0</v>
      </c>
      <c r="Z11" s="320">
        <v>0</v>
      </c>
      <c r="AA11" s="320">
        <v>17549.142376248099</v>
      </c>
      <c r="AB11" s="320">
        <f t="shared" si="0"/>
        <v>1871.0577662987066</v>
      </c>
      <c r="AC11" s="320">
        <f t="shared" si="0"/>
        <v>1871.0577662987066</v>
      </c>
    </row>
    <row r="12" spans="1:29" ht="30" x14ac:dyDescent="0.4">
      <c r="A12" s="318">
        <v>4</v>
      </c>
      <c r="B12" s="319" t="s">
        <v>17</v>
      </c>
      <c r="C12" s="320">
        <v>6181.2802259999999</v>
      </c>
      <c r="D12" s="320">
        <v>756.98</v>
      </c>
      <c r="E12" s="320">
        <v>756.98</v>
      </c>
      <c r="F12" s="320">
        <v>6112.3128580000002</v>
      </c>
      <c r="G12" s="320">
        <v>392.58</v>
      </c>
      <c r="H12" s="320">
        <v>392.58</v>
      </c>
      <c r="I12" s="320">
        <v>284.23419999999999</v>
      </c>
      <c r="J12" s="320">
        <v>0</v>
      </c>
      <c r="K12" s="320">
        <v>0</v>
      </c>
      <c r="L12" s="320">
        <v>386.30583000000001</v>
      </c>
      <c r="M12" s="320">
        <v>7.88</v>
      </c>
      <c r="N12" s="320">
        <v>7.88</v>
      </c>
      <c r="O12" s="320">
        <v>1739.7301399999999</v>
      </c>
      <c r="P12" s="320">
        <v>92.97</v>
      </c>
      <c r="Q12" s="320">
        <v>92.97</v>
      </c>
      <c r="R12" s="320">
        <v>135.69376936234099</v>
      </c>
      <c r="S12" s="320">
        <v>0</v>
      </c>
      <c r="T12" s="320">
        <v>0</v>
      </c>
      <c r="U12" s="320">
        <v>138.10824156039001</v>
      </c>
      <c r="V12" s="320">
        <v>0</v>
      </c>
      <c r="W12" s="320">
        <v>0</v>
      </c>
      <c r="X12" s="320">
        <v>624.50574378700003</v>
      </c>
      <c r="Y12" s="320">
        <v>0</v>
      </c>
      <c r="Z12" s="320">
        <v>0</v>
      </c>
      <c r="AA12" s="320">
        <v>15602.1710087097</v>
      </c>
      <c r="AB12" s="320">
        <f t="shared" si="0"/>
        <v>1250.4100000000001</v>
      </c>
      <c r="AC12" s="320">
        <f t="shared" si="0"/>
        <v>1250.4100000000001</v>
      </c>
    </row>
    <row r="13" spans="1:29" ht="30" x14ac:dyDescent="0.4">
      <c r="A13" s="318"/>
      <c r="B13" s="321" t="s">
        <v>18</v>
      </c>
      <c r="C13" s="320">
        <f t="shared" ref="C13:AC13" si="1">SUM(C9:C12)</f>
        <v>55714.963987151263</v>
      </c>
      <c r="D13" s="320">
        <f t="shared" si="1"/>
        <v>8433.5344254035008</v>
      </c>
      <c r="E13" s="320">
        <f t="shared" si="1"/>
        <v>8433.5344254035008</v>
      </c>
      <c r="F13" s="320">
        <f t="shared" si="1"/>
        <v>45371.876592999994</v>
      </c>
      <c r="G13" s="320">
        <f t="shared" si="1"/>
        <v>10836.736130446372</v>
      </c>
      <c r="H13" s="320">
        <f t="shared" si="1"/>
        <v>10836.736130446372</v>
      </c>
      <c r="I13" s="320">
        <f t="shared" si="1"/>
        <v>2561.2138</v>
      </c>
      <c r="J13" s="320">
        <f t="shared" si="1"/>
        <v>1041.7179000000001</v>
      </c>
      <c r="K13" s="320">
        <f t="shared" si="1"/>
        <v>1041.7179000000001</v>
      </c>
      <c r="L13" s="320">
        <f t="shared" si="1"/>
        <v>3793.8016589999997</v>
      </c>
      <c r="M13" s="320">
        <f t="shared" si="1"/>
        <v>154.1431193939394</v>
      </c>
      <c r="N13" s="320">
        <f t="shared" si="1"/>
        <v>154.1431193939394</v>
      </c>
      <c r="O13" s="320">
        <f t="shared" si="1"/>
        <v>18332.598805999998</v>
      </c>
      <c r="P13" s="320">
        <f t="shared" si="1"/>
        <v>457.470326</v>
      </c>
      <c r="Q13" s="320">
        <f t="shared" si="1"/>
        <v>457.470326</v>
      </c>
      <c r="R13" s="320">
        <f t="shared" si="1"/>
        <v>1048.5001164283578</v>
      </c>
      <c r="S13" s="320">
        <f t="shared" si="1"/>
        <v>9.2083650548960012</v>
      </c>
      <c r="T13" s="320">
        <f t="shared" si="1"/>
        <v>9.2083650548960012</v>
      </c>
      <c r="U13" s="320">
        <f t="shared" si="1"/>
        <v>1031.254978904725</v>
      </c>
      <c r="V13" s="320">
        <f t="shared" si="1"/>
        <v>0.1552</v>
      </c>
      <c r="W13" s="320">
        <f t="shared" si="1"/>
        <v>0.1552</v>
      </c>
      <c r="X13" s="320">
        <f t="shared" si="1"/>
        <v>5957.5175645056843</v>
      </c>
      <c r="Y13" s="320">
        <f t="shared" si="1"/>
        <v>24.424299999999999</v>
      </c>
      <c r="Z13" s="320">
        <f t="shared" si="1"/>
        <v>24.424299999999999</v>
      </c>
      <c r="AA13" s="320">
        <f t="shared" si="1"/>
        <v>133811.72750499009</v>
      </c>
      <c r="AB13" s="320">
        <f t="shared" si="1"/>
        <v>20957.389766298707</v>
      </c>
      <c r="AC13" s="320">
        <f t="shared" si="1"/>
        <v>20957.389766298707</v>
      </c>
    </row>
    <row r="14" spans="1:29" ht="30" x14ac:dyDescent="0.4">
      <c r="A14" s="322" t="s">
        <v>19</v>
      </c>
      <c r="B14" s="323" t="s">
        <v>651</v>
      </c>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row>
    <row r="15" spans="1:29" ht="30" x14ac:dyDescent="0.4">
      <c r="A15" s="322">
        <v>1</v>
      </c>
      <c r="B15" s="319" t="s">
        <v>21</v>
      </c>
      <c r="C15" s="320">
        <v>1804.27818884621</v>
      </c>
      <c r="D15" s="320">
        <v>431.19929999999999</v>
      </c>
      <c r="E15" s="320">
        <v>431.19929999999999</v>
      </c>
      <c r="F15" s="320">
        <v>1826.51407844405</v>
      </c>
      <c r="G15" s="320">
        <v>1028.1205</v>
      </c>
      <c r="H15" s="320">
        <v>1028.1205</v>
      </c>
      <c r="I15" s="320">
        <v>8.2860999999999994</v>
      </c>
      <c r="J15" s="320">
        <v>1.21</v>
      </c>
      <c r="K15" s="320">
        <v>1.21</v>
      </c>
      <c r="L15" s="320">
        <v>98.802057000000005</v>
      </c>
      <c r="M15" s="320">
        <v>2.0589</v>
      </c>
      <c r="N15" s="320">
        <v>2.0589</v>
      </c>
      <c r="O15" s="320">
        <v>292.55387000000002</v>
      </c>
      <c r="P15" s="320">
        <v>10.379099999999999</v>
      </c>
      <c r="Q15" s="320">
        <v>10.379099999999999</v>
      </c>
      <c r="R15" s="320">
        <v>30.1250215716429</v>
      </c>
      <c r="S15" s="320">
        <v>0</v>
      </c>
      <c r="T15" s="320">
        <v>0</v>
      </c>
      <c r="U15" s="320">
        <v>26.471181095273799</v>
      </c>
      <c r="V15" s="320">
        <v>3.9E-2</v>
      </c>
      <c r="W15" s="320">
        <v>3.9E-2</v>
      </c>
      <c r="X15" s="320">
        <v>180.41569304276101</v>
      </c>
      <c r="Y15" s="320">
        <v>0.74129999999999996</v>
      </c>
      <c r="Z15" s="320">
        <v>0.74129999999999996</v>
      </c>
      <c r="AA15" s="320">
        <v>4267.4461899999396</v>
      </c>
      <c r="AB15" s="320">
        <f t="shared" ref="AB15:AC22" si="2">SUM(D15+G15+J15+M15+P15+S15+V15+Y15)</f>
        <v>1473.7481</v>
      </c>
      <c r="AC15" s="320">
        <f t="shared" si="2"/>
        <v>1473.7481</v>
      </c>
    </row>
    <row r="16" spans="1:29" ht="30" x14ac:dyDescent="0.4">
      <c r="A16" s="322">
        <v>2</v>
      </c>
      <c r="B16" s="319" t="s">
        <v>22</v>
      </c>
      <c r="C16" s="320">
        <v>348.92132400000003</v>
      </c>
      <c r="D16" s="320">
        <v>25.199736593000001</v>
      </c>
      <c r="E16" s="320">
        <v>25.199736593000001</v>
      </c>
      <c r="F16" s="320">
        <v>1174.12135044405</v>
      </c>
      <c r="G16" s="320">
        <v>236.0025</v>
      </c>
      <c r="H16" s="320">
        <v>236.0025</v>
      </c>
      <c r="I16" s="320">
        <v>5.2450000000000001</v>
      </c>
      <c r="J16" s="320">
        <v>0</v>
      </c>
      <c r="K16" s="320">
        <v>0</v>
      </c>
      <c r="L16" s="320">
        <v>24.93468</v>
      </c>
      <c r="M16" s="320">
        <v>0.24859999999999999</v>
      </c>
      <c r="N16" s="320">
        <v>0.24859999999999999</v>
      </c>
      <c r="O16" s="320">
        <v>194.13854000000001</v>
      </c>
      <c r="P16" s="320">
        <v>3.8418999999999999</v>
      </c>
      <c r="Q16" s="320">
        <v>3.8418999999999999</v>
      </c>
      <c r="R16" s="320">
        <v>15.599119999999999</v>
      </c>
      <c r="S16" s="320">
        <v>0</v>
      </c>
      <c r="T16" s="320">
        <v>0</v>
      </c>
      <c r="U16" s="320">
        <v>8.6264000000000003</v>
      </c>
      <c r="V16" s="320">
        <v>2.6499999999999999E-2</v>
      </c>
      <c r="W16" s="320">
        <v>2.6499999999999999E-2</v>
      </c>
      <c r="X16" s="320">
        <v>50.487259999999999</v>
      </c>
      <c r="Y16" s="320">
        <v>1.2705</v>
      </c>
      <c r="Z16" s="320">
        <v>1.2705</v>
      </c>
      <c r="AA16" s="320">
        <v>1822.0736744440501</v>
      </c>
      <c r="AB16" s="320">
        <f t="shared" si="2"/>
        <v>266.58973659300005</v>
      </c>
      <c r="AC16" s="320">
        <f t="shared" si="2"/>
        <v>266.58973659300005</v>
      </c>
    </row>
    <row r="17" spans="1:29" ht="30" x14ac:dyDescent="0.4">
      <c r="A17" s="322">
        <v>3</v>
      </c>
      <c r="B17" s="319" t="s">
        <v>23</v>
      </c>
      <c r="C17" s="320">
        <v>658.275308</v>
      </c>
      <c r="D17" s="320">
        <v>50.55</v>
      </c>
      <c r="E17" s="320">
        <v>50.55</v>
      </c>
      <c r="F17" s="320">
        <v>825.369850875667</v>
      </c>
      <c r="G17" s="320">
        <v>163.78100000000001</v>
      </c>
      <c r="H17" s="320">
        <v>163.78100000000001</v>
      </c>
      <c r="I17" s="320">
        <v>8.2118000000000002</v>
      </c>
      <c r="J17" s="320">
        <v>0</v>
      </c>
      <c r="K17" s="320">
        <v>0</v>
      </c>
      <c r="L17" s="320">
        <v>236.35097999999999</v>
      </c>
      <c r="M17" s="320">
        <v>0.82210000000000005</v>
      </c>
      <c r="N17" s="320">
        <v>0.82210000000000005</v>
      </c>
      <c r="O17" s="320">
        <v>337.42113699999999</v>
      </c>
      <c r="P17" s="320">
        <v>7.9501999999999997</v>
      </c>
      <c r="Q17" s="320">
        <v>7.9501999999999997</v>
      </c>
      <c r="R17" s="320">
        <v>18.992713999999999</v>
      </c>
      <c r="S17" s="320">
        <v>0</v>
      </c>
      <c r="T17" s="320">
        <v>0</v>
      </c>
      <c r="U17" s="320">
        <v>16.291460000000001</v>
      </c>
      <c r="V17" s="320">
        <v>0</v>
      </c>
      <c r="W17" s="320">
        <v>0</v>
      </c>
      <c r="X17" s="320">
        <v>65.053456999999995</v>
      </c>
      <c r="Y17" s="320">
        <v>0</v>
      </c>
      <c r="Z17" s="320">
        <v>0</v>
      </c>
      <c r="AA17" s="320">
        <v>2165.9667068756698</v>
      </c>
      <c r="AB17" s="320">
        <f t="shared" si="2"/>
        <v>223.10330000000002</v>
      </c>
      <c r="AC17" s="320">
        <f t="shared" si="2"/>
        <v>223.10330000000002</v>
      </c>
    </row>
    <row r="18" spans="1:29" ht="30" x14ac:dyDescent="0.4">
      <c r="A18" s="322">
        <v>4</v>
      </c>
      <c r="B18" s="319" t="s">
        <v>24</v>
      </c>
      <c r="C18" s="320">
        <v>1093.5486800000001</v>
      </c>
      <c r="D18" s="320">
        <v>73.098100000000002</v>
      </c>
      <c r="E18" s="320">
        <v>73.098100000000002</v>
      </c>
      <c r="F18" s="320">
        <v>1014.70289687567</v>
      </c>
      <c r="G18" s="320">
        <v>105.150278562027</v>
      </c>
      <c r="H18" s="320">
        <v>105.150278562027</v>
      </c>
      <c r="I18" s="320">
        <v>13.446</v>
      </c>
      <c r="J18" s="320">
        <v>7.6600000000000001E-2</v>
      </c>
      <c r="K18" s="320">
        <v>7.6600000000000001E-2</v>
      </c>
      <c r="L18" s="320">
        <v>88.301744999999997</v>
      </c>
      <c r="M18" s="320">
        <v>2.1488999999999998</v>
      </c>
      <c r="N18" s="320">
        <v>2.1488999999999998</v>
      </c>
      <c r="O18" s="320">
        <v>317.75265400000001</v>
      </c>
      <c r="P18" s="320">
        <v>4.2831999999999999</v>
      </c>
      <c r="Q18" s="320">
        <v>4.2831999999999999</v>
      </c>
      <c r="R18" s="320">
        <v>23.339027000000002</v>
      </c>
      <c r="S18" s="320">
        <v>0</v>
      </c>
      <c r="T18" s="320">
        <v>0</v>
      </c>
      <c r="U18" s="320">
        <v>24.3901</v>
      </c>
      <c r="V18" s="320">
        <v>0</v>
      </c>
      <c r="W18" s="320">
        <v>0</v>
      </c>
      <c r="X18" s="320">
        <v>144.31961799999999</v>
      </c>
      <c r="Y18" s="320">
        <v>0</v>
      </c>
      <c r="Z18" s="320">
        <v>0</v>
      </c>
      <c r="AA18" s="320">
        <v>2719.8007208756699</v>
      </c>
      <c r="AB18" s="320">
        <f t="shared" si="2"/>
        <v>184.757078562027</v>
      </c>
      <c r="AC18" s="320">
        <f t="shared" si="2"/>
        <v>184.757078562027</v>
      </c>
    </row>
    <row r="19" spans="1:29" ht="30" x14ac:dyDescent="0.4">
      <c r="A19" s="322">
        <v>5</v>
      </c>
      <c r="B19" s="319" t="s">
        <v>25</v>
      </c>
      <c r="C19" s="320">
        <v>1253.1969999999999</v>
      </c>
      <c r="D19" s="320">
        <v>89.221400000000003</v>
      </c>
      <c r="E19" s="320">
        <v>89.221400000000003</v>
      </c>
      <c r="F19" s="320">
        <v>1021.091508</v>
      </c>
      <c r="G19" s="320">
        <v>36.760082799999999</v>
      </c>
      <c r="H19" s="320">
        <v>36.760082799999999</v>
      </c>
      <c r="I19" s="320">
        <v>34.052399999999999</v>
      </c>
      <c r="J19" s="320">
        <v>0</v>
      </c>
      <c r="K19" s="320">
        <v>0</v>
      </c>
      <c r="L19" s="320">
        <v>79.763000000000005</v>
      </c>
      <c r="M19" s="320">
        <v>0.15174000000000001</v>
      </c>
      <c r="N19" s="320">
        <v>0.15174000000000001</v>
      </c>
      <c r="O19" s="320">
        <v>376.49529999999999</v>
      </c>
      <c r="P19" s="320">
        <v>7.9225035000000004</v>
      </c>
      <c r="Q19" s="320">
        <v>7.9225035000000004</v>
      </c>
      <c r="R19" s="320">
        <v>41.474299999999999</v>
      </c>
      <c r="S19" s="320">
        <v>0</v>
      </c>
      <c r="T19" s="320">
        <v>0</v>
      </c>
      <c r="U19" s="320">
        <v>40.230600000000003</v>
      </c>
      <c r="V19" s="320">
        <v>0</v>
      </c>
      <c r="W19" s="320">
        <v>0</v>
      </c>
      <c r="X19" s="320">
        <v>266.95190000000002</v>
      </c>
      <c r="Y19" s="320">
        <v>45.905099999999997</v>
      </c>
      <c r="Z19" s="320">
        <v>45.905099999999997</v>
      </c>
      <c r="AA19" s="320">
        <v>3113.2560079999998</v>
      </c>
      <c r="AB19" s="320">
        <f t="shared" si="2"/>
        <v>179.96082630000001</v>
      </c>
      <c r="AC19" s="320">
        <f t="shared" si="2"/>
        <v>179.96082630000001</v>
      </c>
    </row>
    <row r="20" spans="1:29" ht="30" x14ac:dyDescent="0.4">
      <c r="A20" s="322">
        <v>6</v>
      </c>
      <c r="B20" s="319" t="s">
        <v>26</v>
      </c>
      <c r="C20" s="320">
        <v>734.41890799999999</v>
      </c>
      <c r="D20" s="320">
        <v>18.937799999999999</v>
      </c>
      <c r="E20" s="320">
        <v>18.937799999999999</v>
      </c>
      <c r="F20" s="320">
        <v>2549.65343944405</v>
      </c>
      <c r="G20" s="320">
        <v>321.25162999999998</v>
      </c>
      <c r="H20" s="320">
        <v>321.25162999999998</v>
      </c>
      <c r="I20" s="320">
        <v>25.768699999999999</v>
      </c>
      <c r="J20" s="320">
        <v>1.05</v>
      </c>
      <c r="K20" s="320">
        <v>1.05</v>
      </c>
      <c r="L20" s="320">
        <v>71.787617999999995</v>
      </c>
      <c r="M20" s="320">
        <v>3.41</v>
      </c>
      <c r="N20" s="320">
        <v>3.41</v>
      </c>
      <c r="O20" s="320">
        <v>551.19432400000005</v>
      </c>
      <c r="P20" s="320">
        <v>6.39</v>
      </c>
      <c r="Q20" s="320">
        <v>6.39</v>
      </c>
      <c r="R20" s="320">
        <v>21.984711999999998</v>
      </c>
      <c r="S20" s="320">
        <v>0</v>
      </c>
      <c r="T20" s="320">
        <v>0</v>
      </c>
      <c r="U20" s="320">
        <v>19.704699999999999</v>
      </c>
      <c r="V20" s="320">
        <v>0</v>
      </c>
      <c r="W20" s="320">
        <v>0</v>
      </c>
      <c r="X20" s="320">
        <v>107.971806</v>
      </c>
      <c r="Y20" s="320">
        <v>3.34</v>
      </c>
      <c r="Z20" s="320">
        <v>3.34</v>
      </c>
      <c r="AA20" s="320">
        <v>4082.4842074440498</v>
      </c>
      <c r="AB20" s="320">
        <f t="shared" si="2"/>
        <v>354.37942999999996</v>
      </c>
      <c r="AC20" s="320">
        <f t="shared" si="2"/>
        <v>354.37942999999996</v>
      </c>
    </row>
    <row r="21" spans="1:29" ht="30" x14ac:dyDescent="0.4">
      <c r="A21" s="322">
        <v>7</v>
      </c>
      <c r="B21" s="319" t="s">
        <v>27</v>
      </c>
      <c r="C21" s="320">
        <v>37.576500000000003</v>
      </c>
      <c r="D21" s="320">
        <v>1.9800000000000002E-2</v>
      </c>
      <c r="E21" s="320">
        <v>1.9800000000000002E-2</v>
      </c>
      <c r="F21" s="320">
        <v>73.572999999999993</v>
      </c>
      <c r="G21" s="320">
        <v>16.510999999999999</v>
      </c>
      <c r="H21" s="320">
        <v>16.510999999999999</v>
      </c>
      <c r="I21" s="320">
        <v>5.0030000000000001</v>
      </c>
      <c r="J21" s="320">
        <v>5.0898000000000003</v>
      </c>
      <c r="K21" s="320">
        <v>5.0898000000000003</v>
      </c>
      <c r="L21" s="320">
        <v>4.24</v>
      </c>
      <c r="M21" s="320">
        <v>8.6E-3</v>
      </c>
      <c r="N21" s="320">
        <v>8.6E-3</v>
      </c>
      <c r="O21" s="320">
        <v>36.19</v>
      </c>
      <c r="P21" s="320">
        <v>4.4999999999999997E-3</v>
      </c>
      <c r="Q21" s="320">
        <v>4.4999999999999997E-3</v>
      </c>
      <c r="R21" s="320">
        <v>2.42</v>
      </c>
      <c r="S21" s="320">
        <v>0</v>
      </c>
      <c r="T21" s="320">
        <v>0</v>
      </c>
      <c r="U21" s="320">
        <v>2.86</v>
      </c>
      <c r="V21" s="320">
        <v>0</v>
      </c>
      <c r="W21" s="320">
        <v>0</v>
      </c>
      <c r="X21" s="320">
        <v>12.1517</v>
      </c>
      <c r="Y21" s="320">
        <v>0.10050000000000001</v>
      </c>
      <c r="Z21" s="320">
        <v>0.10050000000000001</v>
      </c>
      <c r="AA21" s="320">
        <v>174.01419999999999</v>
      </c>
      <c r="AB21" s="320">
        <f t="shared" si="2"/>
        <v>21.734200000000001</v>
      </c>
      <c r="AC21" s="320">
        <f t="shared" si="2"/>
        <v>21.734200000000001</v>
      </c>
    </row>
    <row r="22" spans="1:29" ht="30" x14ac:dyDescent="0.4">
      <c r="A22" s="322">
        <v>8</v>
      </c>
      <c r="B22" s="324" t="s">
        <v>28</v>
      </c>
      <c r="C22" s="320">
        <v>246.6044</v>
      </c>
      <c r="D22" s="320">
        <v>2.2280000000000002</v>
      </c>
      <c r="E22" s="320">
        <v>2.2280000000000002</v>
      </c>
      <c r="F22" s="320">
        <v>382.1302</v>
      </c>
      <c r="G22" s="320">
        <v>4.59</v>
      </c>
      <c r="H22" s="320">
        <v>4.59</v>
      </c>
      <c r="I22" s="320">
        <v>0.63660000000000005</v>
      </c>
      <c r="J22" s="320">
        <v>0</v>
      </c>
      <c r="K22" s="320">
        <v>0</v>
      </c>
      <c r="L22" s="320">
        <v>32.709000000000003</v>
      </c>
      <c r="M22" s="320">
        <v>0.42770000000000002</v>
      </c>
      <c r="N22" s="320">
        <v>0.42770000000000002</v>
      </c>
      <c r="O22" s="320">
        <v>200.14019999999999</v>
      </c>
      <c r="P22" s="320">
        <v>14.6363</v>
      </c>
      <c r="Q22" s="320">
        <v>14.6363</v>
      </c>
      <c r="R22" s="320">
        <v>36.493499999999997</v>
      </c>
      <c r="S22" s="320">
        <v>0</v>
      </c>
      <c r="T22" s="320">
        <v>0</v>
      </c>
      <c r="U22" s="320">
        <v>36.781999999999996</v>
      </c>
      <c r="V22" s="320">
        <v>0</v>
      </c>
      <c r="W22" s="320">
        <v>0</v>
      </c>
      <c r="X22" s="320">
        <v>66.215000000000003</v>
      </c>
      <c r="Y22" s="320">
        <v>0</v>
      </c>
      <c r="Z22" s="320">
        <v>0</v>
      </c>
      <c r="AA22" s="320">
        <v>1001.7109</v>
      </c>
      <c r="AB22" s="320">
        <f t="shared" si="2"/>
        <v>21.881999999999998</v>
      </c>
      <c r="AC22" s="320">
        <f t="shared" si="2"/>
        <v>21.881999999999998</v>
      </c>
    </row>
    <row r="23" spans="1:29" ht="30" x14ac:dyDescent="0.4">
      <c r="A23" s="322"/>
      <c r="B23" s="323" t="s">
        <v>29</v>
      </c>
      <c r="C23" s="320">
        <f t="shared" ref="C23:AC23" si="3">SUM(C15:C22)</f>
        <v>6176.8203088462096</v>
      </c>
      <c r="D23" s="320">
        <f t="shared" si="3"/>
        <v>690.45413659300004</v>
      </c>
      <c r="E23" s="320">
        <f t="shared" si="3"/>
        <v>690.45413659300004</v>
      </c>
      <c r="F23" s="320">
        <f t="shared" si="3"/>
        <v>8867.1563240834876</v>
      </c>
      <c r="G23" s="320">
        <f t="shared" si="3"/>
        <v>1912.1669913620269</v>
      </c>
      <c r="H23" s="320">
        <f t="shared" si="3"/>
        <v>1912.1669913620269</v>
      </c>
      <c r="I23" s="320">
        <f t="shared" si="3"/>
        <v>100.64959999999999</v>
      </c>
      <c r="J23" s="320">
        <f t="shared" si="3"/>
        <v>7.4264000000000001</v>
      </c>
      <c r="K23" s="320">
        <f t="shared" si="3"/>
        <v>7.4264000000000001</v>
      </c>
      <c r="L23" s="320">
        <f t="shared" si="3"/>
        <v>636.88907999999992</v>
      </c>
      <c r="M23" s="320">
        <f t="shared" si="3"/>
        <v>9.2765399999999989</v>
      </c>
      <c r="N23" s="320">
        <f t="shared" si="3"/>
        <v>9.2765399999999989</v>
      </c>
      <c r="O23" s="320">
        <f t="shared" si="3"/>
        <v>2305.8860249999998</v>
      </c>
      <c r="P23" s="320">
        <f t="shared" si="3"/>
        <v>55.407703499999997</v>
      </c>
      <c r="Q23" s="320">
        <f t="shared" si="3"/>
        <v>55.407703499999997</v>
      </c>
      <c r="R23" s="320">
        <f t="shared" si="3"/>
        <v>190.42839457164291</v>
      </c>
      <c r="S23" s="320">
        <f t="shared" si="3"/>
        <v>0</v>
      </c>
      <c r="T23" s="320">
        <f t="shared" si="3"/>
        <v>0</v>
      </c>
      <c r="U23" s="320">
        <f t="shared" si="3"/>
        <v>175.35644109527379</v>
      </c>
      <c r="V23" s="320">
        <f t="shared" si="3"/>
        <v>6.5500000000000003E-2</v>
      </c>
      <c r="W23" s="320">
        <f t="shared" si="3"/>
        <v>6.5500000000000003E-2</v>
      </c>
      <c r="X23" s="320">
        <f t="shared" si="3"/>
        <v>893.5664340427611</v>
      </c>
      <c r="Y23" s="320">
        <f t="shared" si="3"/>
        <v>51.357399999999998</v>
      </c>
      <c r="Z23" s="320">
        <f t="shared" si="3"/>
        <v>51.357399999999998</v>
      </c>
      <c r="AA23" s="320">
        <f t="shared" si="3"/>
        <v>19346.752607639384</v>
      </c>
      <c r="AB23" s="320">
        <f t="shared" si="3"/>
        <v>2726.1546714550268</v>
      </c>
      <c r="AC23" s="320">
        <f t="shared" si="3"/>
        <v>2726.1546714550268</v>
      </c>
    </row>
    <row r="24" spans="1:29" ht="30" x14ac:dyDescent="0.4">
      <c r="A24" s="929"/>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310"/>
      <c r="AB24" s="310"/>
      <c r="AC24" s="310"/>
    </row>
    <row r="25" spans="1:29" s="312" customFormat="1" ht="30" x14ac:dyDescent="0.4">
      <c r="A25" s="930" t="s">
        <v>637</v>
      </c>
      <c r="B25" s="930"/>
      <c r="C25" s="930"/>
      <c r="D25" s="930"/>
      <c r="E25" s="930"/>
      <c r="F25" s="930"/>
      <c r="G25" s="930"/>
      <c r="H25" s="930"/>
      <c r="I25" s="930"/>
      <c r="J25" s="930"/>
      <c r="K25" s="930"/>
      <c r="L25" s="930"/>
      <c r="M25" s="930"/>
      <c r="N25" s="930"/>
      <c r="O25" s="930"/>
      <c r="P25" s="930"/>
      <c r="Q25" s="930"/>
      <c r="R25" s="930"/>
      <c r="S25" s="930"/>
      <c r="T25" s="930"/>
      <c r="U25" s="930"/>
      <c r="V25" s="930"/>
      <c r="W25" s="930"/>
      <c r="X25" s="930"/>
      <c r="Y25" s="930"/>
      <c r="Z25" s="930"/>
      <c r="AA25" s="310"/>
      <c r="AB25" s="310"/>
      <c r="AC25" s="310"/>
    </row>
    <row r="26" spans="1:29" s="312" customFormat="1" ht="30" x14ac:dyDescent="0.4">
      <c r="A26" s="930" t="s">
        <v>652</v>
      </c>
      <c r="B26" s="930"/>
      <c r="C26" s="930"/>
      <c r="D26" s="930"/>
      <c r="E26" s="930"/>
      <c r="F26" s="930"/>
      <c r="G26" s="930"/>
      <c r="H26" s="930"/>
      <c r="I26" s="930"/>
      <c r="J26" s="930"/>
      <c r="K26" s="930"/>
      <c r="L26" s="930"/>
      <c r="M26" s="930"/>
      <c r="N26" s="930"/>
      <c r="O26" s="930"/>
      <c r="P26" s="930"/>
      <c r="Q26" s="930"/>
      <c r="R26" s="930"/>
      <c r="S26" s="930"/>
      <c r="T26" s="930"/>
      <c r="U26" s="930"/>
      <c r="V26" s="930"/>
      <c r="W26" s="930"/>
      <c r="X26" s="930"/>
      <c r="Y26" s="930"/>
      <c r="Z26" s="930"/>
      <c r="AA26" s="310"/>
      <c r="AB26" s="310"/>
      <c r="AC26" s="310"/>
    </row>
    <row r="27" spans="1:29" s="312" customFormat="1" ht="30" x14ac:dyDescent="0.4">
      <c r="A27" s="931" t="s">
        <v>653</v>
      </c>
      <c r="B27" s="932"/>
      <c r="C27" s="932"/>
      <c r="D27" s="932"/>
      <c r="E27" s="932"/>
      <c r="F27" s="932"/>
      <c r="G27" s="932"/>
      <c r="H27" s="932"/>
      <c r="I27" s="932"/>
      <c r="J27" s="932"/>
      <c r="K27" s="932"/>
      <c r="L27" s="932"/>
      <c r="M27" s="932"/>
      <c r="N27" s="932"/>
      <c r="O27" s="932"/>
      <c r="P27" s="932"/>
      <c r="Q27" s="932"/>
      <c r="R27" s="932"/>
      <c r="S27" s="932"/>
      <c r="T27" s="932"/>
      <c r="U27" s="932"/>
      <c r="V27" s="932"/>
      <c r="W27" s="932"/>
      <c r="X27" s="932"/>
      <c r="Y27" s="932"/>
      <c r="Z27" s="932"/>
      <c r="AA27" s="932"/>
      <c r="AB27" s="932"/>
      <c r="AC27" s="932"/>
    </row>
    <row r="28" spans="1:29" s="327" customFormat="1" ht="60" x14ac:dyDescent="0.35">
      <c r="A28" s="325" t="s">
        <v>640</v>
      </c>
      <c r="B28" s="326" t="s">
        <v>572</v>
      </c>
      <c r="C28" s="933" t="s">
        <v>641</v>
      </c>
      <c r="D28" s="934"/>
      <c r="E28" s="934"/>
      <c r="F28" s="934" t="s">
        <v>654</v>
      </c>
      <c r="G28" s="934"/>
      <c r="H28" s="937"/>
      <c r="I28" s="933" t="s">
        <v>613</v>
      </c>
      <c r="J28" s="934"/>
      <c r="K28" s="937"/>
      <c r="L28" s="920" t="s">
        <v>643</v>
      </c>
      <c r="M28" s="920"/>
      <c r="N28" s="939"/>
      <c r="O28" s="920" t="s">
        <v>644</v>
      </c>
      <c r="P28" s="920"/>
      <c r="Q28" s="920"/>
      <c r="R28" s="923" t="s">
        <v>619</v>
      </c>
      <c r="S28" s="924"/>
      <c r="T28" s="925"/>
      <c r="U28" s="923" t="s">
        <v>621</v>
      </c>
      <c r="V28" s="924"/>
      <c r="W28" s="925"/>
      <c r="X28" s="920" t="s">
        <v>645</v>
      </c>
      <c r="Y28" s="920"/>
      <c r="Z28" s="920"/>
      <c r="AA28" s="920" t="s">
        <v>646</v>
      </c>
      <c r="AB28" s="920"/>
      <c r="AC28" s="920"/>
    </row>
    <row r="29" spans="1:29" s="327" customFormat="1" ht="30" x14ac:dyDescent="0.35">
      <c r="A29" s="328"/>
      <c r="B29" s="329"/>
      <c r="C29" s="935"/>
      <c r="D29" s="936"/>
      <c r="E29" s="936"/>
      <c r="F29" s="936"/>
      <c r="G29" s="936"/>
      <c r="H29" s="938"/>
      <c r="I29" s="935"/>
      <c r="J29" s="936"/>
      <c r="K29" s="938"/>
      <c r="L29" s="939"/>
      <c r="M29" s="939"/>
      <c r="N29" s="939"/>
      <c r="O29" s="920"/>
      <c r="P29" s="920"/>
      <c r="Q29" s="920"/>
      <c r="R29" s="926"/>
      <c r="S29" s="927"/>
      <c r="T29" s="928"/>
      <c r="U29" s="926"/>
      <c r="V29" s="927"/>
      <c r="W29" s="928"/>
      <c r="X29" s="920"/>
      <c r="Y29" s="920"/>
      <c r="Z29" s="920"/>
      <c r="AA29" s="920"/>
      <c r="AB29" s="920"/>
      <c r="AC29" s="920"/>
    </row>
    <row r="30" spans="1:29" s="327" customFormat="1" ht="30" x14ac:dyDescent="0.4">
      <c r="A30" s="328"/>
      <c r="B30" s="329"/>
      <c r="C30" s="326" t="s">
        <v>647</v>
      </c>
      <c r="D30" s="921" t="s">
        <v>648</v>
      </c>
      <c r="E30" s="922"/>
      <c r="F30" s="326" t="s">
        <v>647</v>
      </c>
      <c r="G30" s="921" t="s">
        <v>648</v>
      </c>
      <c r="H30" s="922"/>
      <c r="I30" s="920" t="s">
        <v>647</v>
      </c>
      <c r="J30" s="919" t="s">
        <v>648</v>
      </c>
      <c r="K30" s="919"/>
      <c r="L30" s="326" t="s">
        <v>647</v>
      </c>
      <c r="M30" s="921" t="s">
        <v>648</v>
      </c>
      <c r="N30" s="922"/>
      <c r="O30" s="326" t="s">
        <v>647</v>
      </c>
      <c r="P30" s="921" t="s">
        <v>648</v>
      </c>
      <c r="Q30" s="922"/>
      <c r="R30" s="920" t="s">
        <v>647</v>
      </c>
      <c r="S30" s="919" t="s">
        <v>648</v>
      </c>
      <c r="T30" s="919"/>
      <c r="U30" s="920" t="s">
        <v>647</v>
      </c>
      <c r="V30" s="919" t="s">
        <v>648</v>
      </c>
      <c r="W30" s="919"/>
      <c r="X30" s="326" t="s">
        <v>647</v>
      </c>
      <c r="Y30" s="921" t="s">
        <v>648</v>
      </c>
      <c r="Z30" s="922"/>
      <c r="AA30" s="326" t="s">
        <v>647</v>
      </c>
      <c r="AB30" s="921" t="s">
        <v>648</v>
      </c>
      <c r="AC30" s="922"/>
    </row>
    <row r="31" spans="1:29" s="327" customFormat="1" ht="150" x14ac:dyDescent="0.4">
      <c r="A31" s="330"/>
      <c r="B31" s="331"/>
      <c r="C31" s="331"/>
      <c r="D31" s="332" t="s">
        <v>649</v>
      </c>
      <c r="E31" s="332" t="s">
        <v>650</v>
      </c>
      <c r="F31" s="331"/>
      <c r="G31" s="332" t="s">
        <v>649</v>
      </c>
      <c r="H31" s="332" t="s">
        <v>650</v>
      </c>
      <c r="I31" s="920"/>
      <c r="J31" s="332" t="s">
        <v>649</v>
      </c>
      <c r="K31" s="332" t="s">
        <v>650</v>
      </c>
      <c r="L31" s="331"/>
      <c r="M31" s="332" t="s">
        <v>649</v>
      </c>
      <c r="N31" s="332" t="s">
        <v>650</v>
      </c>
      <c r="O31" s="331"/>
      <c r="P31" s="332" t="s">
        <v>649</v>
      </c>
      <c r="Q31" s="332" t="s">
        <v>650</v>
      </c>
      <c r="R31" s="920"/>
      <c r="S31" s="332" t="s">
        <v>649</v>
      </c>
      <c r="T31" s="332" t="s">
        <v>650</v>
      </c>
      <c r="U31" s="920"/>
      <c r="V31" s="332" t="s">
        <v>649</v>
      </c>
      <c r="W31" s="332" t="s">
        <v>650</v>
      </c>
      <c r="X31" s="331"/>
      <c r="Y31" s="332" t="s">
        <v>649</v>
      </c>
      <c r="Z31" s="332" t="s">
        <v>650</v>
      </c>
      <c r="AA31" s="331"/>
      <c r="AB31" s="332" t="s">
        <v>649</v>
      </c>
      <c r="AC31" s="332" t="s">
        <v>650</v>
      </c>
    </row>
    <row r="32" spans="1:29" ht="30" x14ac:dyDescent="0.4">
      <c r="A32" s="322" t="s">
        <v>30</v>
      </c>
      <c r="B32" s="323" t="s">
        <v>31</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row>
    <row r="33" spans="1:29" ht="30" x14ac:dyDescent="0.4">
      <c r="A33" s="334" t="s">
        <v>655</v>
      </c>
      <c r="B33" s="319" t="s">
        <v>32</v>
      </c>
      <c r="C33" s="320">
        <v>1482.09536</v>
      </c>
      <c r="D33" s="320">
        <v>376.096514942</v>
      </c>
      <c r="E33" s="320">
        <v>376.096514942</v>
      </c>
      <c r="F33" s="320">
        <v>950.96599200000003</v>
      </c>
      <c r="G33" s="320">
        <v>329.00140051300002</v>
      </c>
      <c r="H33" s="320">
        <v>329.00140051300002</v>
      </c>
      <c r="I33" s="320">
        <v>31.963699999999999</v>
      </c>
      <c r="J33" s="320">
        <v>0</v>
      </c>
      <c r="K33" s="320">
        <v>0</v>
      </c>
      <c r="L33" s="320">
        <v>103.00578400000001</v>
      </c>
      <c r="M33" s="320">
        <v>3.221553943</v>
      </c>
      <c r="N33" s="320">
        <v>3.221553943</v>
      </c>
      <c r="O33" s="320">
        <v>133.85061200000001</v>
      </c>
      <c r="P33" s="320">
        <v>22.077922518000001</v>
      </c>
      <c r="Q33" s="320">
        <v>22.077922518000001</v>
      </c>
      <c r="R33" s="320">
        <v>26.751456000000001</v>
      </c>
      <c r="S33" s="320">
        <v>1.0461714E-2</v>
      </c>
      <c r="T33" s="320">
        <v>1.0461714E-2</v>
      </c>
      <c r="U33" s="320">
        <v>15.1616</v>
      </c>
      <c r="V33" s="320">
        <v>0</v>
      </c>
      <c r="W33" s="320">
        <v>0</v>
      </c>
      <c r="X33" s="320">
        <v>98.481927999999996</v>
      </c>
      <c r="Y33" s="320">
        <v>0</v>
      </c>
      <c r="Z33" s="320">
        <v>0</v>
      </c>
      <c r="AA33" s="320">
        <v>2842.2764320000001</v>
      </c>
      <c r="AB33" s="320">
        <f t="shared" ref="AB33:AC53" si="4">SUM(D33+G33+J33+M33+P33+S33+V33+Y33)</f>
        <v>730.40785363000009</v>
      </c>
      <c r="AC33" s="320">
        <f t="shared" si="4"/>
        <v>730.40785363000009</v>
      </c>
    </row>
    <row r="34" spans="1:29" ht="30" x14ac:dyDescent="0.4">
      <c r="A34" s="334">
        <v>2</v>
      </c>
      <c r="B34" s="319" t="s">
        <v>33</v>
      </c>
      <c r="C34" s="320">
        <v>3315.870844</v>
      </c>
      <c r="D34" s="320">
        <v>715.77470000000005</v>
      </c>
      <c r="E34" s="320">
        <v>715.77470000000005</v>
      </c>
      <c r="F34" s="320">
        <v>2614.1991750000002</v>
      </c>
      <c r="G34" s="320">
        <v>489.18169999999998</v>
      </c>
      <c r="H34" s="320">
        <v>489.18169999999998</v>
      </c>
      <c r="I34" s="320">
        <v>76.162300000000002</v>
      </c>
      <c r="J34" s="320">
        <v>0</v>
      </c>
      <c r="K34" s="320">
        <v>0</v>
      </c>
      <c r="L34" s="320">
        <v>191.52714</v>
      </c>
      <c r="M34" s="320">
        <v>3.6282000000000001</v>
      </c>
      <c r="N34" s="320">
        <v>3.6282000000000001</v>
      </c>
      <c r="O34" s="320">
        <v>857.80142000000001</v>
      </c>
      <c r="P34" s="320">
        <v>54.700499999999998</v>
      </c>
      <c r="Q34" s="320">
        <v>54.700499999999998</v>
      </c>
      <c r="R34" s="320">
        <v>53.295960000000001</v>
      </c>
      <c r="S34" s="320">
        <v>0.5</v>
      </c>
      <c r="T34" s="320">
        <v>0.5</v>
      </c>
      <c r="U34" s="320">
        <v>60.208399999999997</v>
      </c>
      <c r="V34" s="320">
        <v>7.0000000000000007E-2</v>
      </c>
      <c r="W34" s="320">
        <v>7.0000000000000007E-2</v>
      </c>
      <c r="X34" s="320">
        <v>410.76137999999997</v>
      </c>
      <c r="Y34" s="320">
        <v>2.1080000000000001</v>
      </c>
      <c r="Z34" s="320">
        <v>2.1080000000000001</v>
      </c>
      <c r="AA34" s="320">
        <v>7579.8266190000004</v>
      </c>
      <c r="AB34" s="320">
        <f t="shared" si="4"/>
        <v>1265.9630999999999</v>
      </c>
      <c r="AC34" s="320">
        <f t="shared" si="4"/>
        <v>1265.9630999999999</v>
      </c>
    </row>
    <row r="35" spans="1:29" ht="30" x14ac:dyDescent="0.4">
      <c r="A35" s="334">
        <v>3</v>
      </c>
      <c r="B35" s="319" t="s">
        <v>34</v>
      </c>
      <c r="C35" s="320">
        <v>616.46759999999995</v>
      </c>
      <c r="D35" s="320">
        <v>109.459652542</v>
      </c>
      <c r="E35" s="320">
        <v>109.459652542</v>
      </c>
      <c r="F35" s="320">
        <v>4100.1466</v>
      </c>
      <c r="G35" s="320">
        <v>0</v>
      </c>
      <c r="H35" s="320">
        <v>0</v>
      </c>
      <c r="I35" s="320">
        <v>10.5076</v>
      </c>
      <c r="J35" s="320">
        <v>0</v>
      </c>
      <c r="K35" s="320">
        <v>0</v>
      </c>
      <c r="L35" s="320">
        <v>48.605499999999999</v>
      </c>
      <c r="M35" s="320">
        <v>0</v>
      </c>
      <c r="N35" s="320">
        <v>0</v>
      </c>
      <c r="O35" s="320">
        <v>216.87690000000001</v>
      </c>
      <c r="P35" s="320">
        <v>0</v>
      </c>
      <c r="Q35" s="320">
        <v>0</v>
      </c>
      <c r="R35" s="320">
        <v>16.821100000000001</v>
      </c>
      <c r="S35" s="320">
        <v>0</v>
      </c>
      <c r="T35" s="320">
        <v>0</v>
      </c>
      <c r="U35" s="320">
        <v>17.467199999999998</v>
      </c>
      <c r="V35" s="320">
        <v>0</v>
      </c>
      <c r="W35" s="320">
        <v>0</v>
      </c>
      <c r="X35" s="320">
        <v>264.9375</v>
      </c>
      <c r="Y35" s="320">
        <v>0</v>
      </c>
      <c r="Z35" s="320">
        <v>0</v>
      </c>
      <c r="AA35" s="320">
        <v>5291.83</v>
      </c>
      <c r="AB35" s="320">
        <f t="shared" si="4"/>
        <v>109.459652542</v>
      </c>
      <c r="AC35" s="320">
        <f t="shared" si="4"/>
        <v>109.459652542</v>
      </c>
    </row>
    <row r="36" spans="1:29" ht="60" x14ac:dyDescent="0.4">
      <c r="A36" s="334">
        <v>4</v>
      </c>
      <c r="B36" s="319" t="s">
        <v>35</v>
      </c>
      <c r="C36" s="320">
        <v>122.9255</v>
      </c>
      <c r="D36" s="320">
        <v>41.675620000000002</v>
      </c>
      <c r="E36" s="320">
        <v>41.675620000000002</v>
      </c>
      <c r="F36" s="320">
        <v>228.63140000000001</v>
      </c>
      <c r="G36" s="320">
        <v>26.35182</v>
      </c>
      <c r="H36" s="320">
        <v>26.35182</v>
      </c>
      <c r="I36" s="320">
        <v>6.3E-2</v>
      </c>
      <c r="J36" s="320">
        <v>0</v>
      </c>
      <c r="K36" s="320">
        <v>0</v>
      </c>
      <c r="L36" s="320">
        <v>7.4142999999999999</v>
      </c>
      <c r="M36" s="320">
        <v>0</v>
      </c>
      <c r="N36" s="320">
        <v>0</v>
      </c>
      <c r="O36" s="320">
        <v>37.9285</v>
      </c>
      <c r="P36" s="320">
        <v>1.1299999999999999E-3</v>
      </c>
      <c r="Q36" s="320">
        <v>1.1299999999999999E-3</v>
      </c>
      <c r="R36" s="320">
        <v>0.78600000000000003</v>
      </c>
      <c r="S36" s="320">
        <v>0</v>
      </c>
      <c r="T36" s="320">
        <v>0</v>
      </c>
      <c r="U36" s="320">
        <v>1.6506000000000001</v>
      </c>
      <c r="V36" s="320">
        <v>0</v>
      </c>
      <c r="W36" s="320">
        <v>0</v>
      </c>
      <c r="X36" s="320">
        <v>13.256</v>
      </c>
      <c r="Y36" s="320">
        <v>0</v>
      </c>
      <c r="Z36" s="320">
        <v>0</v>
      </c>
      <c r="AA36" s="320">
        <v>412.65530000000001</v>
      </c>
      <c r="AB36" s="320">
        <f t="shared" si="4"/>
        <v>68.028570000000002</v>
      </c>
      <c r="AC36" s="320">
        <f t="shared" si="4"/>
        <v>68.028570000000002</v>
      </c>
    </row>
    <row r="37" spans="1:29" ht="30" x14ac:dyDescent="0.4">
      <c r="A37" s="334">
        <v>5</v>
      </c>
      <c r="B37" s="319" t="s">
        <v>36</v>
      </c>
      <c r="C37" s="320">
        <v>122.1118</v>
      </c>
      <c r="D37" s="320">
        <v>3.0077199999999999</v>
      </c>
      <c r="E37" s="320">
        <v>3.0077199999999999</v>
      </c>
      <c r="F37" s="320">
        <v>137.2115</v>
      </c>
      <c r="G37" s="320">
        <v>71.0858001</v>
      </c>
      <c r="H37" s="320">
        <v>71.0858001</v>
      </c>
      <c r="I37" s="320">
        <v>0.03</v>
      </c>
      <c r="J37" s="320">
        <v>0</v>
      </c>
      <c r="K37" s="320">
        <v>0</v>
      </c>
      <c r="L37" s="320">
        <v>3.0676000000000001</v>
      </c>
      <c r="M37" s="320">
        <v>2.5000000000000001E-2</v>
      </c>
      <c r="N37" s="320">
        <v>2.5000000000000001E-2</v>
      </c>
      <c r="O37" s="320">
        <v>54.616300000000003</v>
      </c>
      <c r="P37" s="320">
        <v>0.99750000000000005</v>
      </c>
      <c r="Q37" s="320">
        <v>0.99750000000000005</v>
      </c>
      <c r="R37" s="320">
        <v>2.5108000000000001</v>
      </c>
      <c r="S37" s="320">
        <v>0</v>
      </c>
      <c r="T37" s="320">
        <v>0</v>
      </c>
      <c r="U37" s="320">
        <v>3.5095999999999998</v>
      </c>
      <c r="V37" s="320">
        <v>0</v>
      </c>
      <c r="W37" s="320">
        <v>0</v>
      </c>
      <c r="X37" s="320">
        <v>35.5139</v>
      </c>
      <c r="Y37" s="320">
        <v>0</v>
      </c>
      <c r="Z37" s="320">
        <v>0</v>
      </c>
      <c r="AA37" s="320">
        <v>358.57150000000001</v>
      </c>
      <c r="AB37" s="320">
        <f t="shared" si="4"/>
        <v>75.116020100000014</v>
      </c>
      <c r="AC37" s="320">
        <f t="shared" si="4"/>
        <v>75.116020100000014</v>
      </c>
    </row>
    <row r="38" spans="1:29" ht="30" x14ac:dyDescent="0.4">
      <c r="A38" s="334">
        <v>6</v>
      </c>
      <c r="B38" s="319" t="s">
        <v>37</v>
      </c>
      <c r="C38" s="320">
        <v>39.639000000000003</v>
      </c>
      <c r="D38" s="320">
        <v>0</v>
      </c>
      <c r="E38" s="320">
        <v>0</v>
      </c>
      <c r="F38" s="320">
        <v>45.69</v>
      </c>
      <c r="G38" s="320">
        <v>0</v>
      </c>
      <c r="H38" s="320">
        <v>0</v>
      </c>
      <c r="I38" s="320">
        <v>0</v>
      </c>
      <c r="J38" s="320">
        <v>0</v>
      </c>
      <c r="K38" s="320">
        <v>0</v>
      </c>
      <c r="L38" s="320">
        <v>1.53</v>
      </c>
      <c r="M38" s="320">
        <v>0</v>
      </c>
      <c r="N38" s="320">
        <v>0</v>
      </c>
      <c r="O38" s="320">
        <v>37.285200000000003</v>
      </c>
      <c r="P38" s="320">
        <v>0</v>
      </c>
      <c r="Q38" s="320">
        <v>0</v>
      </c>
      <c r="R38" s="320">
        <v>0.5</v>
      </c>
      <c r="S38" s="320">
        <v>0</v>
      </c>
      <c r="T38" s="320">
        <v>0</v>
      </c>
      <c r="U38" s="320">
        <v>0.50060000000000004</v>
      </c>
      <c r="V38" s="320">
        <v>0</v>
      </c>
      <c r="W38" s="320">
        <v>0</v>
      </c>
      <c r="X38" s="320">
        <v>21.192799999999998</v>
      </c>
      <c r="Y38" s="320">
        <v>0</v>
      </c>
      <c r="Z38" s="320">
        <v>0</v>
      </c>
      <c r="AA38" s="320">
        <v>146.33760000000001</v>
      </c>
      <c r="AB38" s="320">
        <f t="shared" si="4"/>
        <v>0</v>
      </c>
      <c r="AC38" s="320">
        <f t="shared" si="4"/>
        <v>0</v>
      </c>
    </row>
    <row r="39" spans="1:29" ht="30" x14ac:dyDescent="0.4">
      <c r="A39" s="334">
        <v>7</v>
      </c>
      <c r="B39" s="319" t="s">
        <v>38</v>
      </c>
      <c r="C39" s="320">
        <v>987.33299999999997</v>
      </c>
      <c r="D39" s="320">
        <v>557.15048000000002</v>
      </c>
      <c r="E39" s="320">
        <v>557.15048000000002</v>
      </c>
      <c r="F39" s="320">
        <v>2420.4088040000001</v>
      </c>
      <c r="G39" s="320">
        <v>491.40571</v>
      </c>
      <c r="H39" s="320">
        <v>491.40571</v>
      </c>
      <c r="I39" s="320">
        <v>21.118200000000002</v>
      </c>
      <c r="J39" s="320">
        <v>0</v>
      </c>
      <c r="K39" s="320">
        <v>0</v>
      </c>
      <c r="L39" s="320">
        <v>17.216899999999999</v>
      </c>
      <c r="M39" s="320">
        <v>9.1639999999999999E-2</v>
      </c>
      <c r="N39" s="320">
        <v>9.1639999999999999E-2</v>
      </c>
      <c r="O39" s="320">
        <v>118.7671</v>
      </c>
      <c r="P39" s="320">
        <v>3.1412200000000001</v>
      </c>
      <c r="Q39" s="320">
        <v>3.1412200000000001</v>
      </c>
      <c r="R39" s="320">
        <v>16.011099999999999</v>
      </c>
      <c r="S39" s="320">
        <v>0</v>
      </c>
      <c r="T39" s="320">
        <v>0</v>
      </c>
      <c r="U39" s="320">
        <v>13.8253</v>
      </c>
      <c r="V39" s="320">
        <v>0</v>
      </c>
      <c r="W39" s="320">
        <v>0</v>
      </c>
      <c r="X39" s="320">
        <v>67.981399999999994</v>
      </c>
      <c r="Y39" s="320">
        <v>0.32896999999999998</v>
      </c>
      <c r="Z39" s="320">
        <v>0.32896999999999998</v>
      </c>
      <c r="AA39" s="320">
        <v>3662.6618039999998</v>
      </c>
      <c r="AB39" s="320">
        <f t="shared" si="4"/>
        <v>1052.1180200000001</v>
      </c>
      <c r="AC39" s="320">
        <f t="shared" si="4"/>
        <v>1052.1180200000001</v>
      </c>
    </row>
    <row r="40" spans="1:29" ht="30" x14ac:dyDescent="0.4">
      <c r="A40" s="334">
        <v>8</v>
      </c>
      <c r="B40" s="319" t="s">
        <v>39</v>
      </c>
      <c r="C40" s="320">
        <v>17</v>
      </c>
      <c r="D40" s="320">
        <v>66.239999999999995</v>
      </c>
      <c r="E40" s="320">
        <v>66.239999999999995</v>
      </c>
      <c r="F40" s="320">
        <v>53.03</v>
      </c>
      <c r="G40" s="320">
        <v>40.4</v>
      </c>
      <c r="H40" s="320">
        <v>40.4</v>
      </c>
      <c r="I40" s="320">
        <v>0</v>
      </c>
      <c r="J40" s="320">
        <v>0</v>
      </c>
      <c r="K40" s="320">
        <v>0</v>
      </c>
      <c r="L40" s="320">
        <v>1.53</v>
      </c>
      <c r="M40" s="320">
        <v>0.24</v>
      </c>
      <c r="N40" s="320">
        <v>0.24</v>
      </c>
      <c r="O40" s="320">
        <v>43.1</v>
      </c>
      <c r="P40" s="320">
        <v>7.59</v>
      </c>
      <c r="Q40" s="320">
        <v>7.59</v>
      </c>
      <c r="R40" s="320">
        <v>0.75</v>
      </c>
      <c r="S40" s="320">
        <v>0</v>
      </c>
      <c r="T40" s="320">
        <v>0</v>
      </c>
      <c r="U40" s="320">
        <v>0.75070000000000003</v>
      </c>
      <c r="V40" s="320">
        <v>0</v>
      </c>
      <c r="W40" s="320">
        <v>0</v>
      </c>
      <c r="X40" s="320">
        <v>11.5</v>
      </c>
      <c r="Y40" s="320">
        <v>34.25</v>
      </c>
      <c r="Z40" s="320">
        <v>34.25</v>
      </c>
      <c r="AA40" s="320">
        <v>127.66070000000001</v>
      </c>
      <c r="AB40" s="320">
        <f t="shared" si="4"/>
        <v>148.71999999999997</v>
      </c>
      <c r="AC40" s="320">
        <f t="shared" si="4"/>
        <v>148.71999999999997</v>
      </c>
    </row>
    <row r="41" spans="1:29" ht="30" x14ac:dyDescent="0.4">
      <c r="A41" s="334">
        <v>9</v>
      </c>
      <c r="B41" s="319" t="s">
        <v>40</v>
      </c>
      <c r="C41" s="320">
        <v>174.053</v>
      </c>
      <c r="D41" s="320">
        <v>142.3826</v>
      </c>
      <c r="E41" s="320">
        <v>142.3826</v>
      </c>
      <c r="F41" s="320">
        <v>318.64100000000002</v>
      </c>
      <c r="G41" s="320">
        <v>1.65</v>
      </c>
      <c r="H41" s="320">
        <v>1.65</v>
      </c>
      <c r="I41" s="320">
        <v>2.0030000000000001</v>
      </c>
      <c r="J41" s="320">
        <v>0</v>
      </c>
      <c r="K41" s="320">
        <v>0</v>
      </c>
      <c r="L41" s="320">
        <v>8.8157999999999994</v>
      </c>
      <c r="M41" s="320">
        <v>0</v>
      </c>
      <c r="N41" s="320">
        <v>0</v>
      </c>
      <c r="O41" s="320">
        <v>65.184399999999997</v>
      </c>
      <c r="P41" s="320">
        <v>8.7569999999999997</v>
      </c>
      <c r="Q41" s="320">
        <v>8.7569999999999997</v>
      </c>
      <c r="R41" s="320">
        <v>2.7191999999999998</v>
      </c>
      <c r="S41" s="320">
        <v>0</v>
      </c>
      <c r="T41" s="320">
        <v>0</v>
      </c>
      <c r="U41" s="320">
        <v>3.2124000000000001</v>
      </c>
      <c r="V41" s="320">
        <v>0</v>
      </c>
      <c r="W41" s="320">
        <v>0</v>
      </c>
      <c r="X41" s="320">
        <v>36.013100000000001</v>
      </c>
      <c r="Y41" s="320">
        <v>0</v>
      </c>
      <c r="Z41" s="320">
        <v>0</v>
      </c>
      <c r="AA41" s="320">
        <v>610.64189999999996</v>
      </c>
      <c r="AB41" s="320">
        <f t="shared" si="4"/>
        <v>152.78960000000001</v>
      </c>
      <c r="AC41" s="320">
        <f t="shared" si="4"/>
        <v>152.78960000000001</v>
      </c>
    </row>
    <row r="42" spans="1:29" ht="30" x14ac:dyDescent="0.4">
      <c r="A42" s="334">
        <v>10</v>
      </c>
      <c r="B42" s="319" t="s">
        <v>41</v>
      </c>
      <c r="C42" s="320">
        <v>236.44416000000001</v>
      </c>
      <c r="D42" s="320">
        <v>73.462999999999994</v>
      </c>
      <c r="E42" s="320">
        <v>73.462999999999994</v>
      </c>
      <c r="F42" s="320">
        <v>194.82787999999999</v>
      </c>
      <c r="G42" s="320">
        <v>64.787300000000002</v>
      </c>
      <c r="H42" s="320">
        <v>64.787300000000002</v>
      </c>
      <c r="I42" s="320">
        <v>6.0250000000000004</v>
      </c>
      <c r="J42" s="320">
        <v>0</v>
      </c>
      <c r="K42" s="320">
        <v>0</v>
      </c>
      <c r="L42" s="320">
        <v>6.7449859999999999</v>
      </c>
      <c r="M42" s="320">
        <v>0</v>
      </c>
      <c r="N42" s="320">
        <v>0</v>
      </c>
      <c r="O42" s="320">
        <v>40.605947999999998</v>
      </c>
      <c r="P42" s="320">
        <v>2.53E-2</v>
      </c>
      <c r="Q42" s="320">
        <v>2.53E-2</v>
      </c>
      <c r="R42" s="320">
        <v>4.1408240000000003</v>
      </c>
      <c r="S42" s="320">
        <v>0</v>
      </c>
      <c r="T42" s="320">
        <v>0</v>
      </c>
      <c r="U42" s="320">
        <v>4.1303999999999998</v>
      </c>
      <c r="V42" s="320">
        <v>0</v>
      </c>
      <c r="W42" s="320">
        <v>0</v>
      </c>
      <c r="X42" s="320">
        <v>15.350962000000001</v>
      </c>
      <c r="Y42" s="320">
        <v>31.9377</v>
      </c>
      <c r="Z42" s="320">
        <v>31.9377</v>
      </c>
      <c r="AA42" s="320">
        <v>508.27015999999998</v>
      </c>
      <c r="AB42" s="320">
        <f>SUM(D42+G42+J42+M42+P42+S42+V42+Y42)</f>
        <v>170.21329999999998</v>
      </c>
      <c r="AC42" s="320">
        <f>SUM(E42+H42+K42+N42+Q42+T42+W42+Z42)</f>
        <v>170.21329999999998</v>
      </c>
    </row>
    <row r="43" spans="1:29" ht="30" x14ac:dyDescent="0.4">
      <c r="A43" s="334">
        <v>11</v>
      </c>
      <c r="B43" s="319" t="s">
        <v>42</v>
      </c>
      <c r="C43" s="320">
        <v>562.1567</v>
      </c>
      <c r="D43" s="320">
        <v>30.0867</v>
      </c>
      <c r="E43" s="320">
        <v>30.0867</v>
      </c>
      <c r="F43" s="320">
        <v>1212.5574999999999</v>
      </c>
      <c r="G43" s="320">
        <v>39.731299999999997</v>
      </c>
      <c r="H43" s="320">
        <v>39.731299999999997</v>
      </c>
      <c r="I43" s="320">
        <v>6.0000000000000001E-3</v>
      </c>
      <c r="J43" s="320">
        <v>0</v>
      </c>
      <c r="K43" s="320">
        <v>0</v>
      </c>
      <c r="L43" s="320">
        <v>3.653</v>
      </c>
      <c r="M43" s="320">
        <v>0.39979999999999999</v>
      </c>
      <c r="N43" s="320">
        <v>0.39979999999999999</v>
      </c>
      <c r="O43" s="320">
        <v>8.9746000000000006</v>
      </c>
      <c r="P43" s="320">
        <v>12.690799999999999</v>
      </c>
      <c r="Q43" s="320">
        <v>12.690799999999999</v>
      </c>
      <c r="R43" s="320">
        <v>5.0457999999999998</v>
      </c>
      <c r="S43" s="320">
        <v>0</v>
      </c>
      <c r="T43" s="320">
        <v>0</v>
      </c>
      <c r="U43" s="320">
        <v>3.9832999999999998</v>
      </c>
      <c r="V43" s="320">
        <v>0</v>
      </c>
      <c r="W43" s="320">
        <v>0</v>
      </c>
      <c r="X43" s="320">
        <v>16.635999999999999</v>
      </c>
      <c r="Y43" s="320">
        <v>12.8674</v>
      </c>
      <c r="Z43" s="320">
        <v>12.8674</v>
      </c>
      <c r="AA43" s="320">
        <v>1813.0128999999999</v>
      </c>
      <c r="AB43" s="320">
        <f t="shared" si="4"/>
        <v>95.775999999999996</v>
      </c>
      <c r="AC43" s="320">
        <f t="shared" si="4"/>
        <v>95.775999999999996</v>
      </c>
    </row>
    <row r="44" spans="1:29" ht="30" x14ac:dyDescent="0.4">
      <c r="A44" s="334">
        <v>12</v>
      </c>
      <c r="B44" s="319" t="s">
        <v>43</v>
      </c>
      <c r="C44" s="320">
        <v>166.9546</v>
      </c>
      <c r="D44" s="320">
        <v>220.23</v>
      </c>
      <c r="E44" s="320">
        <v>220.23</v>
      </c>
      <c r="F44" s="320">
        <v>615.16759999999999</v>
      </c>
      <c r="G44" s="320">
        <v>516.85</v>
      </c>
      <c r="H44" s="320">
        <v>516.85</v>
      </c>
      <c r="I44" s="320">
        <v>57.662999999999997</v>
      </c>
      <c r="J44" s="320">
        <v>0</v>
      </c>
      <c r="K44" s="320">
        <v>0</v>
      </c>
      <c r="L44" s="320">
        <v>11.053100000000001</v>
      </c>
      <c r="M44" s="320">
        <v>0.03</v>
      </c>
      <c r="N44" s="320">
        <v>0.03</v>
      </c>
      <c r="O44" s="320">
        <v>114.8556</v>
      </c>
      <c r="P44" s="320">
        <v>1.68</v>
      </c>
      <c r="Q44" s="320">
        <v>1.68</v>
      </c>
      <c r="R44" s="320">
        <v>17.505800000000001</v>
      </c>
      <c r="S44" s="320">
        <v>1.06</v>
      </c>
      <c r="T44" s="320">
        <v>1.06</v>
      </c>
      <c r="U44" s="320">
        <v>12.6287</v>
      </c>
      <c r="V44" s="320">
        <v>0</v>
      </c>
      <c r="W44" s="320">
        <v>0</v>
      </c>
      <c r="X44" s="320">
        <v>48.518999999999998</v>
      </c>
      <c r="Y44" s="320">
        <v>0.14000000000000001</v>
      </c>
      <c r="Z44" s="320">
        <v>0.14000000000000001</v>
      </c>
      <c r="AA44" s="320">
        <v>1044.3474000000001</v>
      </c>
      <c r="AB44" s="320">
        <f t="shared" si="4"/>
        <v>739.9899999999999</v>
      </c>
      <c r="AC44" s="320">
        <f t="shared" si="4"/>
        <v>739.9899999999999</v>
      </c>
    </row>
    <row r="45" spans="1:29" ht="52.5" x14ac:dyDescent="0.4">
      <c r="A45" s="334">
        <v>13</v>
      </c>
      <c r="B45" s="335" t="s">
        <v>44</v>
      </c>
      <c r="C45" s="320">
        <v>49.271732</v>
      </c>
      <c r="D45" s="320">
        <v>44.661299999999997</v>
      </c>
      <c r="E45" s="320">
        <v>44.661299999999997</v>
      </c>
      <c r="F45" s="320">
        <v>164.7842</v>
      </c>
      <c r="G45" s="320">
        <v>127.7148</v>
      </c>
      <c r="H45" s="320">
        <v>127.7148</v>
      </c>
      <c r="I45" s="320">
        <v>3.0000000000000001E-3</v>
      </c>
      <c r="J45" s="320">
        <v>0</v>
      </c>
      <c r="K45" s="320">
        <v>0</v>
      </c>
      <c r="L45" s="320">
        <v>10.610037999999999</v>
      </c>
      <c r="M45" s="320">
        <v>3.5000000000000003E-2</v>
      </c>
      <c r="N45" s="320">
        <v>3.5000000000000003E-2</v>
      </c>
      <c r="O45" s="320">
        <v>17.522084</v>
      </c>
      <c r="P45" s="320">
        <v>2.4742999999999999</v>
      </c>
      <c r="Q45" s="320">
        <v>2.4742999999999999</v>
      </c>
      <c r="R45" s="320">
        <v>0.73089199999999999</v>
      </c>
      <c r="S45" s="320">
        <v>0</v>
      </c>
      <c r="T45" s="320">
        <v>0</v>
      </c>
      <c r="U45" s="320">
        <v>0.70650000000000002</v>
      </c>
      <c r="V45" s="320">
        <v>0</v>
      </c>
      <c r="W45" s="320">
        <v>0</v>
      </c>
      <c r="X45" s="320">
        <v>1.219846</v>
      </c>
      <c r="Y45" s="320">
        <v>0</v>
      </c>
      <c r="Z45" s="320">
        <v>0</v>
      </c>
      <c r="AA45" s="320">
        <v>244.84829199999999</v>
      </c>
      <c r="AB45" s="320">
        <f t="shared" si="4"/>
        <v>174.8854</v>
      </c>
      <c r="AC45" s="320">
        <f t="shared" si="4"/>
        <v>174.8854</v>
      </c>
    </row>
    <row r="46" spans="1:29" ht="30" x14ac:dyDescent="0.4">
      <c r="A46" s="334">
        <v>14</v>
      </c>
      <c r="B46" s="319" t="s">
        <v>45</v>
      </c>
      <c r="C46" s="320">
        <v>137.0086</v>
      </c>
      <c r="D46" s="320">
        <v>12.03627499547</v>
      </c>
      <c r="E46" s="320">
        <v>12.03627499547</v>
      </c>
      <c r="F46" s="320">
        <v>2203.3422</v>
      </c>
      <c r="G46" s="320">
        <v>136.56920117640999</v>
      </c>
      <c r="H46" s="320">
        <v>136.56920117640999</v>
      </c>
      <c r="I46" s="320">
        <v>3.0000000000000001E-3</v>
      </c>
      <c r="J46" s="320">
        <v>0</v>
      </c>
      <c r="K46" s="320">
        <v>0</v>
      </c>
      <c r="L46" s="320">
        <v>4.7008000000000001</v>
      </c>
      <c r="M46" s="320">
        <v>0</v>
      </c>
      <c r="N46" s="320">
        <v>0</v>
      </c>
      <c r="O46" s="320">
        <v>34.783299999999997</v>
      </c>
      <c r="P46" s="320">
        <v>0.40281020000000001</v>
      </c>
      <c r="Q46" s="320">
        <v>0.40281020000000001</v>
      </c>
      <c r="R46" s="320">
        <v>2.2738999999999998</v>
      </c>
      <c r="S46" s="320">
        <v>0</v>
      </c>
      <c r="T46" s="320">
        <v>0</v>
      </c>
      <c r="U46" s="320">
        <v>4.7830000000000004</v>
      </c>
      <c r="V46" s="320">
        <v>0</v>
      </c>
      <c r="W46" s="320">
        <v>0</v>
      </c>
      <c r="X46" s="320">
        <v>11.702400000000001</v>
      </c>
      <c r="Y46" s="320">
        <v>0</v>
      </c>
      <c r="Z46" s="320">
        <v>0</v>
      </c>
      <c r="AA46" s="320">
        <v>2398.5972000000002</v>
      </c>
      <c r="AB46" s="320">
        <f t="shared" si="4"/>
        <v>149.00828637187999</v>
      </c>
      <c r="AC46" s="320">
        <f t="shared" si="4"/>
        <v>149.00828637187999</v>
      </c>
    </row>
    <row r="47" spans="1:29" ht="30" x14ac:dyDescent="0.4">
      <c r="A47" s="334">
        <v>15</v>
      </c>
      <c r="B47" s="324" t="s">
        <v>46</v>
      </c>
      <c r="C47" s="320">
        <v>2383.3815599999998</v>
      </c>
      <c r="D47" s="320">
        <v>404.21163856201002</v>
      </c>
      <c r="E47" s="320">
        <v>404.21163856201002</v>
      </c>
      <c r="F47" s="320">
        <v>4782.0753530000002</v>
      </c>
      <c r="G47" s="320">
        <v>588.68997740645</v>
      </c>
      <c r="H47" s="320">
        <v>588.68997740645</v>
      </c>
      <c r="I47" s="320">
        <v>48.681699999999999</v>
      </c>
      <c r="J47" s="320">
        <v>0</v>
      </c>
      <c r="K47" s="320">
        <v>0</v>
      </c>
      <c r="L47" s="320">
        <v>90.807856000000001</v>
      </c>
      <c r="M47" s="320">
        <v>0</v>
      </c>
      <c r="N47" s="320">
        <v>0</v>
      </c>
      <c r="O47" s="320">
        <v>860.07340799999997</v>
      </c>
      <c r="P47" s="320">
        <v>11.08976382</v>
      </c>
      <c r="Q47" s="320">
        <v>11.08976382</v>
      </c>
      <c r="R47" s="320">
        <v>48.856904</v>
      </c>
      <c r="S47" s="320">
        <v>0</v>
      </c>
      <c r="T47" s="320">
        <v>0</v>
      </c>
      <c r="U47" s="320">
        <v>31.942</v>
      </c>
      <c r="V47" s="320">
        <v>0</v>
      </c>
      <c r="W47" s="320">
        <v>0</v>
      </c>
      <c r="X47" s="320">
        <v>221.26625200000001</v>
      </c>
      <c r="Y47" s="320">
        <v>6.9510000000000002E-2</v>
      </c>
      <c r="Z47" s="320">
        <v>6.9510000000000002E-2</v>
      </c>
      <c r="AA47" s="320">
        <v>8467.0850329999994</v>
      </c>
      <c r="AB47" s="320">
        <f t="shared" si="4"/>
        <v>1004.06088978846</v>
      </c>
      <c r="AC47" s="320">
        <f t="shared" si="4"/>
        <v>1004.06088978846</v>
      </c>
    </row>
    <row r="48" spans="1:29" ht="30" x14ac:dyDescent="0.4">
      <c r="A48" s="334">
        <v>16</v>
      </c>
      <c r="B48" s="324" t="s">
        <v>47</v>
      </c>
      <c r="C48" s="320">
        <v>1319.0464199999999</v>
      </c>
      <c r="D48" s="320">
        <v>1.1801528999999999</v>
      </c>
      <c r="E48" s="320">
        <v>1.1801528999999999</v>
      </c>
      <c r="F48" s="320">
        <v>3452.464203</v>
      </c>
      <c r="G48" s="320">
        <v>68.902839851249993</v>
      </c>
      <c r="H48" s="320">
        <v>68.902839851249993</v>
      </c>
      <c r="I48" s="320">
        <v>51.652700000000003</v>
      </c>
      <c r="J48" s="320">
        <v>0</v>
      </c>
      <c r="K48" s="320">
        <v>0</v>
      </c>
      <c r="L48" s="320">
        <v>147.49088599999999</v>
      </c>
      <c r="M48" s="320">
        <v>0.65007060000000005</v>
      </c>
      <c r="N48" s="320">
        <v>0.65007060000000005</v>
      </c>
      <c r="O48" s="320">
        <v>560.69174799999996</v>
      </c>
      <c r="P48" s="320">
        <v>6.8628999000000004</v>
      </c>
      <c r="Q48" s="320">
        <v>6.8628999000000004</v>
      </c>
      <c r="R48" s="320">
        <v>37.553823999999999</v>
      </c>
      <c r="S48" s="320">
        <v>0</v>
      </c>
      <c r="T48" s="320">
        <v>0</v>
      </c>
      <c r="U48" s="320">
        <v>27.2226</v>
      </c>
      <c r="V48" s="320">
        <v>0</v>
      </c>
      <c r="W48" s="320">
        <v>0</v>
      </c>
      <c r="X48" s="320">
        <v>224.450062</v>
      </c>
      <c r="Y48" s="320">
        <v>25.399349999999998</v>
      </c>
      <c r="Z48" s="320">
        <v>25.399349999999998</v>
      </c>
      <c r="AA48" s="320">
        <v>5820.572443</v>
      </c>
      <c r="AB48" s="320">
        <f t="shared" si="4"/>
        <v>102.99531325125</v>
      </c>
      <c r="AC48" s="320">
        <f t="shared" si="4"/>
        <v>102.99531325125</v>
      </c>
    </row>
    <row r="49" spans="1:30" ht="39.950000000000003" customHeight="1" x14ac:dyDescent="0.4">
      <c r="A49" s="334">
        <v>17</v>
      </c>
      <c r="B49" s="324" t="s">
        <v>48</v>
      </c>
      <c r="C49" s="320">
        <v>1973.93704</v>
      </c>
      <c r="D49" s="320">
        <v>733.08675361999997</v>
      </c>
      <c r="E49" s="320">
        <v>733.08675361999997</v>
      </c>
      <c r="F49" s="320">
        <v>6250.8987999999999</v>
      </c>
      <c r="G49" s="320">
        <v>2160.5800203690001</v>
      </c>
      <c r="H49" s="320">
        <v>2160.5800203690001</v>
      </c>
      <c r="I49" s="320">
        <v>41.095199999999998</v>
      </c>
      <c r="J49" s="320">
        <v>1.1158643539999999</v>
      </c>
      <c r="K49" s="320">
        <v>1.1158643539999999</v>
      </c>
      <c r="L49" s="320">
        <v>73.748632000000001</v>
      </c>
      <c r="M49" s="320">
        <v>0.58755089999999999</v>
      </c>
      <c r="N49" s="320">
        <v>0.58755089999999999</v>
      </c>
      <c r="O49" s="320">
        <v>485.88837599999999</v>
      </c>
      <c r="P49" s="320">
        <v>3.6599317999999998</v>
      </c>
      <c r="Q49" s="320">
        <v>3.6599317999999998</v>
      </c>
      <c r="R49" s="320">
        <v>35.930888000000003</v>
      </c>
      <c r="S49" s="320">
        <v>0</v>
      </c>
      <c r="T49" s="320">
        <v>0</v>
      </c>
      <c r="U49" s="320">
        <v>29.098500000000001</v>
      </c>
      <c r="V49" s="320">
        <v>0</v>
      </c>
      <c r="W49" s="320">
        <v>0</v>
      </c>
      <c r="X49" s="320">
        <v>160.12534400000001</v>
      </c>
      <c r="Y49" s="320">
        <v>11.7830216</v>
      </c>
      <c r="Z49" s="320">
        <v>11.7830216</v>
      </c>
      <c r="AA49" s="320">
        <v>9050.7227800000001</v>
      </c>
      <c r="AB49" s="320">
        <f t="shared" si="4"/>
        <v>2910.8131426430004</v>
      </c>
      <c r="AC49" s="320">
        <f t="shared" si="4"/>
        <v>2910.8131426430004</v>
      </c>
    </row>
    <row r="50" spans="1:30" ht="39.950000000000003" customHeight="1" x14ac:dyDescent="0.4">
      <c r="A50" s="334">
        <v>18</v>
      </c>
      <c r="B50" s="324" t="s">
        <v>49</v>
      </c>
      <c r="C50" s="320">
        <v>354.40159999999997</v>
      </c>
      <c r="D50" s="320">
        <v>45.99</v>
      </c>
      <c r="E50" s="320">
        <v>45.99</v>
      </c>
      <c r="F50" s="320">
        <v>2943.2075</v>
      </c>
      <c r="G50" s="320">
        <v>346.33</v>
      </c>
      <c r="H50" s="320">
        <v>346.33</v>
      </c>
      <c r="I50" s="320">
        <v>5.3045</v>
      </c>
      <c r="J50" s="320">
        <v>0</v>
      </c>
      <c r="K50" s="320">
        <v>0</v>
      </c>
      <c r="L50" s="320">
        <v>20.306699999999999</v>
      </c>
      <c r="M50" s="320">
        <v>0</v>
      </c>
      <c r="N50" s="320">
        <v>0</v>
      </c>
      <c r="O50" s="320">
        <v>69.733400000000003</v>
      </c>
      <c r="P50" s="320">
        <v>1.49</v>
      </c>
      <c r="Q50" s="320">
        <v>1.49</v>
      </c>
      <c r="R50" s="320">
        <v>7.9961000000000002</v>
      </c>
      <c r="S50" s="320">
        <v>0</v>
      </c>
      <c r="T50" s="320">
        <v>0</v>
      </c>
      <c r="U50" s="320">
        <v>8.2551000000000005</v>
      </c>
      <c r="V50" s="320">
        <v>0</v>
      </c>
      <c r="W50" s="320">
        <v>0</v>
      </c>
      <c r="X50" s="320">
        <v>28.267900000000001</v>
      </c>
      <c r="Y50" s="320">
        <v>0</v>
      </c>
      <c r="Z50" s="320">
        <v>0</v>
      </c>
      <c r="AA50" s="320">
        <v>3437.4728</v>
      </c>
      <c r="AB50" s="320">
        <f t="shared" si="4"/>
        <v>393.81</v>
      </c>
      <c r="AC50" s="320">
        <f t="shared" si="4"/>
        <v>393.81</v>
      </c>
    </row>
    <row r="51" spans="1:30" ht="39.950000000000003" customHeight="1" x14ac:dyDescent="0.4">
      <c r="A51" s="334">
        <v>19</v>
      </c>
      <c r="B51" s="324" t="s">
        <v>50</v>
      </c>
      <c r="C51" s="320">
        <v>18.164300000000001</v>
      </c>
      <c r="D51" s="320">
        <v>4.0034999999999998</v>
      </c>
      <c r="E51" s="320">
        <v>4.0034999999999998</v>
      </c>
      <c r="F51" s="320">
        <v>18.6753</v>
      </c>
      <c r="G51" s="320">
        <v>24.877099999999999</v>
      </c>
      <c r="H51" s="320">
        <v>24.877099999999999</v>
      </c>
      <c r="I51" s="320">
        <v>4.0000000000000001E-3</v>
      </c>
      <c r="J51" s="320">
        <v>0</v>
      </c>
      <c r="K51" s="320">
        <v>0</v>
      </c>
      <c r="L51" s="320">
        <v>0.52339999999999998</v>
      </c>
      <c r="M51" s="320">
        <v>0</v>
      </c>
      <c r="N51" s="320">
        <v>0</v>
      </c>
      <c r="O51" s="320">
        <v>10.8032</v>
      </c>
      <c r="P51" s="320">
        <v>9.0459999999999994</v>
      </c>
      <c r="Q51" s="320">
        <v>9.0459999999999994</v>
      </c>
      <c r="R51" s="320">
        <v>5.6399999999999999E-2</v>
      </c>
      <c r="S51" s="320">
        <v>0</v>
      </c>
      <c r="T51" s="320">
        <v>0</v>
      </c>
      <c r="U51" s="320">
        <v>6.5299999999999997E-2</v>
      </c>
      <c r="V51" s="320">
        <v>0</v>
      </c>
      <c r="W51" s="320">
        <v>0</v>
      </c>
      <c r="X51" s="320">
        <v>1.6380999999999999</v>
      </c>
      <c r="Y51" s="320">
        <v>0</v>
      </c>
      <c r="Z51" s="320">
        <v>0</v>
      </c>
      <c r="AA51" s="320">
        <v>49.93</v>
      </c>
      <c r="AB51" s="320">
        <f t="shared" si="4"/>
        <v>37.926599999999993</v>
      </c>
      <c r="AC51" s="320">
        <f t="shared" si="4"/>
        <v>37.926599999999993</v>
      </c>
    </row>
    <row r="52" spans="1:30" ht="39.950000000000003" customHeight="1" x14ac:dyDescent="0.4">
      <c r="A52" s="334">
        <v>20</v>
      </c>
      <c r="B52" s="324" t="s">
        <v>51</v>
      </c>
      <c r="C52" s="320">
        <v>3225.2867999999999</v>
      </c>
      <c r="D52" s="320">
        <v>22.833368549999999</v>
      </c>
      <c r="E52" s="320">
        <v>22.833368549999999</v>
      </c>
      <c r="F52" s="320">
        <v>328.92687599999999</v>
      </c>
      <c r="G52" s="320">
        <v>2.9112878680000001</v>
      </c>
      <c r="H52" s="320">
        <v>2.9112878680000001</v>
      </c>
      <c r="I52" s="320">
        <v>0</v>
      </c>
      <c r="J52" s="320">
        <v>0</v>
      </c>
      <c r="K52" s="320">
        <v>0</v>
      </c>
      <c r="L52" s="320">
        <v>15.212</v>
      </c>
      <c r="M52" s="320">
        <v>0.54120000000000001</v>
      </c>
      <c r="N52" s="320">
        <v>0.54120000000000001</v>
      </c>
      <c r="O52" s="320">
        <v>171.1593</v>
      </c>
      <c r="P52" s="320">
        <v>0.34029999999999999</v>
      </c>
      <c r="Q52" s="320">
        <v>0.34029999999999999</v>
      </c>
      <c r="R52" s="320">
        <v>44.591200000000001</v>
      </c>
      <c r="S52" s="320">
        <v>0</v>
      </c>
      <c r="T52" s="320">
        <v>0</v>
      </c>
      <c r="U52" s="320">
        <v>14.7</v>
      </c>
      <c r="V52" s="320">
        <v>0</v>
      </c>
      <c r="W52" s="320">
        <v>0</v>
      </c>
      <c r="X52" s="320">
        <v>66.537499999999994</v>
      </c>
      <c r="Y52" s="320">
        <v>0</v>
      </c>
      <c r="Z52" s="320">
        <v>0</v>
      </c>
      <c r="AA52" s="320">
        <v>3866.4136760000001</v>
      </c>
      <c r="AB52" s="320">
        <f>SUM(D52+G52+J52+M52+P52+S52+V52+Y52)</f>
        <v>26.626156417999997</v>
      </c>
      <c r="AC52" s="320">
        <f>SUM(E52+H52+K52+N52+Q52+T52+W52+Z52)</f>
        <v>26.626156417999997</v>
      </c>
    </row>
    <row r="53" spans="1:30" ht="39.950000000000003" customHeight="1" x14ac:dyDescent="0.4">
      <c r="A53" s="334">
        <v>21</v>
      </c>
      <c r="B53" s="324" t="s">
        <v>52</v>
      </c>
      <c r="C53" s="320">
        <v>30.980499999999999</v>
      </c>
      <c r="D53" s="320">
        <v>25.705181469999999</v>
      </c>
      <c r="E53" s="320">
        <v>25.705181469999999</v>
      </c>
      <c r="F53" s="320">
        <v>26.4848</v>
      </c>
      <c r="G53" s="320">
        <v>247.048414366</v>
      </c>
      <c r="H53" s="320">
        <v>247.048414366</v>
      </c>
      <c r="I53" s="320">
        <v>8.3500000000000005E-2</v>
      </c>
      <c r="J53" s="320">
        <v>0</v>
      </c>
      <c r="K53" s="320">
        <v>0</v>
      </c>
      <c r="L53" s="320">
        <v>2.0518999999999998</v>
      </c>
      <c r="M53" s="320">
        <v>0</v>
      </c>
      <c r="N53" s="320">
        <v>0</v>
      </c>
      <c r="O53" s="320">
        <v>8.0546000000000006</v>
      </c>
      <c r="P53" s="320">
        <v>0.46468177799999999</v>
      </c>
      <c r="Q53" s="320">
        <v>0.46468177799999999</v>
      </c>
      <c r="R53" s="320">
        <v>0.3584</v>
      </c>
      <c r="S53" s="320">
        <v>6.8638599999999994E-2</v>
      </c>
      <c r="T53" s="320">
        <v>6.8638599999999994E-2</v>
      </c>
      <c r="U53" s="320">
        <v>0.2432</v>
      </c>
      <c r="V53" s="320">
        <v>0</v>
      </c>
      <c r="W53" s="320">
        <v>0</v>
      </c>
      <c r="X53" s="320">
        <v>4.7096</v>
      </c>
      <c r="Y53" s="320">
        <v>0</v>
      </c>
      <c r="Z53" s="320">
        <v>0</v>
      </c>
      <c r="AA53" s="320">
        <v>72.966499999999996</v>
      </c>
      <c r="AB53" s="320">
        <f t="shared" si="4"/>
        <v>273.28691621399997</v>
      </c>
      <c r="AC53" s="320">
        <f t="shared" si="4"/>
        <v>273.28691621399997</v>
      </c>
    </row>
    <row r="54" spans="1:30" ht="39.950000000000003" customHeight="1" x14ac:dyDescent="0.4">
      <c r="A54" s="322"/>
      <c r="B54" s="323" t="s">
        <v>53</v>
      </c>
      <c r="C54" s="320">
        <f>SUM(C33:C53)</f>
        <v>17334.530116000005</v>
      </c>
      <c r="D54" s="320">
        <f t="shared" ref="D54:AC54" si="5">SUM(D33:D53)</f>
        <v>3629.27515758148</v>
      </c>
      <c r="E54" s="320">
        <f t="shared" si="5"/>
        <v>3629.27515758148</v>
      </c>
      <c r="F54" s="320">
        <f t="shared" si="5"/>
        <v>33062.336683000001</v>
      </c>
      <c r="G54" s="320">
        <f t="shared" si="5"/>
        <v>5774.0686716501095</v>
      </c>
      <c r="H54" s="320">
        <f t="shared" si="5"/>
        <v>5774.0686716501095</v>
      </c>
      <c r="I54" s="320">
        <f t="shared" si="5"/>
        <v>352.36940000000004</v>
      </c>
      <c r="J54" s="320">
        <f t="shared" si="5"/>
        <v>1.1158643539999999</v>
      </c>
      <c r="K54" s="320">
        <f t="shared" si="5"/>
        <v>1.1158643539999999</v>
      </c>
      <c r="L54" s="320">
        <f t="shared" si="5"/>
        <v>769.61632200000008</v>
      </c>
      <c r="M54" s="320">
        <f t="shared" si="5"/>
        <v>9.4500154429999998</v>
      </c>
      <c r="N54" s="320">
        <f t="shared" si="5"/>
        <v>9.4500154429999998</v>
      </c>
      <c r="O54" s="320">
        <f t="shared" si="5"/>
        <v>3948.5559959999996</v>
      </c>
      <c r="P54" s="320">
        <f t="shared" si="5"/>
        <v>147.49206001600004</v>
      </c>
      <c r="Q54" s="320">
        <f t="shared" si="5"/>
        <v>147.49206001600004</v>
      </c>
      <c r="R54" s="320">
        <f t="shared" si="5"/>
        <v>325.18654800000007</v>
      </c>
      <c r="S54" s="320">
        <f t="shared" si="5"/>
        <v>1.6391003139999998</v>
      </c>
      <c r="T54" s="320">
        <f t="shared" si="5"/>
        <v>1.6391003139999998</v>
      </c>
      <c r="U54" s="320">
        <f t="shared" si="5"/>
        <v>254.04499999999999</v>
      </c>
      <c r="V54" s="320">
        <f t="shared" si="5"/>
        <v>7.0000000000000007E-2</v>
      </c>
      <c r="W54" s="320">
        <f t="shared" si="5"/>
        <v>7.0000000000000007E-2</v>
      </c>
      <c r="X54" s="320">
        <f t="shared" si="5"/>
        <v>1760.0609739999993</v>
      </c>
      <c r="Y54" s="320">
        <f t="shared" si="5"/>
        <v>118.8839516</v>
      </c>
      <c r="Z54" s="320">
        <f t="shared" si="5"/>
        <v>118.8839516</v>
      </c>
      <c r="AA54" s="320">
        <f t="shared" si="5"/>
        <v>57806.701039</v>
      </c>
      <c r="AB54" s="320">
        <f t="shared" si="5"/>
        <v>9681.9948209585909</v>
      </c>
      <c r="AC54" s="320">
        <f t="shared" si="5"/>
        <v>9681.9948209585909</v>
      </c>
    </row>
    <row r="55" spans="1:30" ht="21" customHeight="1" x14ac:dyDescent="0.4">
      <c r="A55" s="322" t="s">
        <v>54</v>
      </c>
      <c r="B55" s="323" t="s">
        <v>55</v>
      </c>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row>
    <row r="56" spans="1:30" ht="39.950000000000003" customHeight="1" x14ac:dyDescent="0.4">
      <c r="A56" s="322">
        <v>1</v>
      </c>
      <c r="B56" s="323" t="s">
        <v>56</v>
      </c>
      <c r="C56" s="320">
        <v>11061.167160000001</v>
      </c>
      <c r="D56" s="320">
        <v>1544.2007187238701</v>
      </c>
      <c r="E56" s="320">
        <v>1544.2007187238701</v>
      </c>
      <c r="F56" s="320">
        <v>1532.2140999999999</v>
      </c>
      <c r="G56" s="320">
        <v>110.3399879</v>
      </c>
      <c r="H56" s="320">
        <v>110.3399879</v>
      </c>
      <c r="I56" s="320">
        <v>0</v>
      </c>
      <c r="J56" s="320">
        <v>0</v>
      </c>
      <c r="K56" s="320">
        <v>0</v>
      </c>
      <c r="L56" s="320">
        <v>431.89731999999998</v>
      </c>
      <c r="M56" s="320">
        <v>0.77497130000000003</v>
      </c>
      <c r="N56" s="320">
        <v>0.77497130000000003</v>
      </c>
      <c r="O56" s="320">
        <v>1433.69426</v>
      </c>
      <c r="P56" s="320">
        <v>17.3933599</v>
      </c>
      <c r="Q56" s="320">
        <v>17.3933599</v>
      </c>
      <c r="R56" s="320">
        <v>183.66108</v>
      </c>
      <c r="S56" s="320">
        <v>0</v>
      </c>
      <c r="T56" s="320">
        <v>0</v>
      </c>
      <c r="U56" s="320">
        <v>119.14230000000001</v>
      </c>
      <c r="V56" s="320">
        <v>5.5999999999999999E-3</v>
      </c>
      <c r="W56" s="320">
        <v>5.5999999999999999E-3</v>
      </c>
      <c r="X56" s="320">
        <v>1155.36024</v>
      </c>
      <c r="Y56" s="320">
        <v>0</v>
      </c>
      <c r="Z56" s="320">
        <v>0</v>
      </c>
      <c r="AA56" s="320">
        <v>15917.13646</v>
      </c>
      <c r="AB56" s="320">
        <f t="shared" ref="AB56:AC57" si="6">SUM(D56+G56+J56+M56+P56+S56+V56+Y56)</f>
        <v>1672.7146378238701</v>
      </c>
      <c r="AC56" s="320">
        <f t="shared" si="6"/>
        <v>1672.7146378238701</v>
      </c>
    </row>
    <row r="57" spans="1:30" ht="39.950000000000003" customHeight="1" x14ac:dyDescent="0.4">
      <c r="A57" s="334">
        <v>2</v>
      </c>
      <c r="B57" s="336" t="s">
        <v>57</v>
      </c>
      <c r="C57" s="320">
        <v>6451.0272000000004</v>
      </c>
      <c r="D57" s="320">
        <v>786.19399999999996</v>
      </c>
      <c r="E57" s="320">
        <v>786.19399999999996</v>
      </c>
      <c r="F57" s="320">
        <v>981.90329999999994</v>
      </c>
      <c r="G57" s="320">
        <v>154.28100000000001</v>
      </c>
      <c r="H57" s="320">
        <v>154.28100000000001</v>
      </c>
      <c r="I57" s="320">
        <v>4.2252999999999998</v>
      </c>
      <c r="J57" s="320">
        <v>0</v>
      </c>
      <c r="K57" s="320">
        <v>0</v>
      </c>
      <c r="L57" s="320">
        <v>100.6035</v>
      </c>
      <c r="M57" s="320">
        <v>0.80800000000000005</v>
      </c>
      <c r="N57" s="320">
        <v>0.80800000000000005</v>
      </c>
      <c r="O57" s="320">
        <v>316.375</v>
      </c>
      <c r="P57" s="320">
        <v>11.433999999999999</v>
      </c>
      <c r="Q57" s="320">
        <v>11.433999999999999</v>
      </c>
      <c r="R57" s="320">
        <v>88.811300000000003</v>
      </c>
      <c r="S57" s="320">
        <v>0</v>
      </c>
      <c r="T57" s="320">
        <v>0</v>
      </c>
      <c r="U57" s="320">
        <v>37.292999999999999</v>
      </c>
      <c r="V57" s="320">
        <v>3.7999999999999999E-2</v>
      </c>
      <c r="W57" s="320">
        <v>3.7999999999999999E-2</v>
      </c>
      <c r="X57" s="320">
        <v>214.42420000000001</v>
      </c>
      <c r="Y57" s="320">
        <v>18.228000000000002</v>
      </c>
      <c r="Z57" s="320">
        <v>18.228000000000002</v>
      </c>
      <c r="AA57" s="320">
        <v>8194.6628000000001</v>
      </c>
      <c r="AB57" s="320">
        <f t="shared" si="6"/>
        <v>970.98299999999983</v>
      </c>
      <c r="AC57" s="320">
        <f t="shared" si="6"/>
        <v>970.98299999999983</v>
      </c>
    </row>
    <row r="58" spans="1:30" ht="39.950000000000003" customHeight="1" x14ac:dyDescent="0.4">
      <c r="A58" s="322"/>
      <c r="B58" s="323" t="s">
        <v>58</v>
      </c>
      <c r="C58" s="320">
        <f t="shared" ref="C58:AC58" si="7">SUM(C56:C57)</f>
        <v>17512.194360000001</v>
      </c>
      <c r="D58" s="320">
        <f t="shared" si="7"/>
        <v>2330.39471872387</v>
      </c>
      <c r="E58" s="320">
        <f t="shared" si="7"/>
        <v>2330.39471872387</v>
      </c>
      <c r="F58" s="320">
        <f t="shared" si="7"/>
        <v>2514.1174000000001</v>
      </c>
      <c r="G58" s="320">
        <f t="shared" si="7"/>
        <v>264.62098789999999</v>
      </c>
      <c r="H58" s="320">
        <f t="shared" si="7"/>
        <v>264.62098789999999</v>
      </c>
      <c r="I58" s="320">
        <f t="shared" si="7"/>
        <v>4.2252999999999998</v>
      </c>
      <c r="J58" s="320">
        <f t="shared" si="7"/>
        <v>0</v>
      </c>
      <c r="K58" s="320">
        <f t="shared" si="7"/>
        <v>0</v>
      </c>
      <c r="L58" s="320">
        <f t="shared" si="7"/>
        <v>532.50081999999998</v>
      </c>
      <c r="M58" s="320">
        <f t="shared" si="7"/>
        <v>1.5829713000000001</v>
      </c>
      <c r="N58" s="320">
        <f t="shared" si="7"/>
        <v>1.5829713000000001</v>
      </c>
      <c r="O58" s="320">
        <f t="shared" si="7"/>
        <v>1750.06926</v>
      </c>
      <c r="P58" s="320">
        <f t="shared" si="7"/>
        <v>28.827359899999998</v>
      </c>
      <c r="Q58" s="320">
        <f t="shared" si="7"/>
        <v>28.827359899999998</v>
      </c>
      <c r="R58" s="320">
        <f t="shared" si="7"/>
        <v>272.47237999999999</v>
      </c>
      <c r="S58" s="320">
        <f t="shared" si="7"/>
        <v>0</v>
      </c>
      <c r="T58" s="320">
        <f t="shared" si="7"/>
        <v>0</v>
      </c>
      <c r="U58" s="320">
        <f t="shared" si="7"/>
        <v>156.43530000000001</v>
      </c>
      <c r="V58" s="320">
        <f t="shared" si="7"/>
        <v>4.36E-2</v>
      </c>
      <c r="W58" s="320">
        <f t="shared" si="7"/>
        <v>4.36E-2</v>
      </c>
      <c r="X58" s="320">
        <f t="shared" si="7"/>
        <v>1369.7844399999999</v>
      </c>
      <c r="Y58" s="320">
        <f t="shared" si="7"/>
        <v>18.228000000000002</v>
      </c>
      <c r="Z58" s="320">
        <f t="shared" si="7"/>
        <v>18.228000000000002</v>
      </c>
      <c r="AA58" s="320">
        <f t="shared" si="7"/>
        <v>24111.79926</v>
      </c>
      <c r="AB58" s="320">
        <f t="shared" si="7"/>
        <v>2643.6976378238701</v>
      </c>
      <c r="AC58" s="320">
        <f t="shared" si="7"/>
        <v>2643.6976378238701</v>
      </c>
    </row>
    <row r="59" spans="1:30" ht="39.950000000000003" customHeight="1" x14ac:dyDescent="0.4">
      <c r="A59" s="323" t="s">
        <v>59</v>
      </c>
      <c r="B59" s="337"/>
      <c r="C59" s="320">
        <f t="shared" ref="C59:AC59" si="8">SUM(C13,C23,C54)</f>
        <v>79226.314411997475</v>
      </c>
      <c r="D59" s="320">
        <f t="shared" si="8"/>
        <v>12753.263719577981</v>
      </c>
      <c r="E59" s="320">
        <f t="shared" si="8"/>
        <v>12753.263719577981</v>
      </c>
      <c r="F59" s="320">
        <f t="shared" si="8"/>
        <v>87301.369600083475</v>
      </c>
      <c r="G59" s="320">
        <f t="shared" si="8"/>
        <v>18522.971793458506</v>
      </c>
      <c r="H59" s="320">
        <f t="shared" si="8"/>
        <v>18522.971793458506</v>
      </c>
      <c r="I59" s="320">
        <f t="shared" si="8"/>
        <v>3014.2328000000002</v>
      </c>
      <c r="J59" s="320">
        <f t="shared" si="8"/>
        <v>1050.2601643540002</v>
      </c>
      <c r="K59" s="320">
        <f t="shared" si="8"/>
        <v>1050.2601643540002</v>
      </c>
      <c r="L59" s="320">
        <f t="shared" si="8"/>
        <v>5200.3070609999995</v>
      </c>
      <c r="M59" s="320">
        <f t="shared" si="8"/>
        <v>172.86967483693942</v>
      </c>
      <c r="N59" s="320">
        <f t="shared" si="8"/>
        <v>172.86967483693942</v>
      </c>
      <c r="O59" s="320">
        <f t="shared" si="8"/>
        <v>24587.040826999997</v>
      </c>
      <c r="P59" s="320">
        <f t="shared" si="8"/>
        <v>660.37008951600001</v>
      </c>
      <c r="Q59" s="320">
        <f t="shared" si="8"/>
        <v>660.37008951600001</v>
      </c>
      <c r="R59" s="320">
        <f t="shared" si="8"/>
        <v>1564.1150590000009</v>
      </c>
      <c r="S59" s="320">
        <f t="shared" si="8"/>
        <v>10.847465368896001</v>
      </c>
      <c r="T59" s="320">
        <f t="shared" si="8"/>
        <v>10.847465368896001</v>
      </c>
      <c r="U59" s="320">
        <f t="shared" si="8"/>
        <v>1460.6564199999989</v>
      </c>
      <c r="V59" s="320">
        <f t="shared" si="8"/>
        <v>0.29070000000000001</v>
      </c>
      <c r="W59" s="320">
        <f t="shared" si="8"/>
        <v>0.29070000000000001</v>
      </c>
      <c r="X59" s="320">
        <f t="shared" si="8"/>
        <v>8611.1449725484454</v>
      </c>
      <c r="Y59" s="320">
        <f t="shared" si="8"/>
        <v>194.66565159999999</v>
      </c>
      <c r="Z59" s="320">
        <f t="shared" si="8"/>
        <v>194.66565159999999</v>
      </c>
      <c r="AA59" s="320">
        <f t="shared" si="8"/>
        <v>210965.18115162948</v>
      </c>
      <c r="AB59" s="320">
        <f t="shared" si="8"/>
        <v>33365.539258712328</v>
      </c>
      <c r="AC59" s="320">
        <f t="shared" si="8"/>
        <v>33365.539258712328</v>
      </c>
      <c r="AD59" s="338"/>
    </row>
    <row r="60" spans="1:30" ht="39.950000000000003" customHeight="1" x14ac:dyDescent="0.4">
      <c r="A60" s="323" t="s">
        <v>60</v>
      </c>
      <c r="B60" s="323"/>
      <c r="C60" s="320">
        <f>SUM(C59,C58)</f>
        <v>96738.508771997469</v>
      </c>
      <c r="D60" s="320">
        <f t="shared" ref="D60:AC60" si="9">SUM(D59,D58)</f>
        <v>15083.658438301851</v>
      </c>
      <c r="E60" s="320">
        <f t="shared" si="9"/>
        <v>15083.658438301851</v>
      </c>
      <c r="F60" s="320">
        <f t="shared" si="9"/>
        <v>89815.487000083478</v>
      </c>
      <c r="G60" s="320">
        <f t="shared" si="9"/>
        <v>18787.592781358508</v>
      </c>
      <c r="H60" s="320">
        <f t="shared" si="9"/>
        <v>18787.592781358508</v>
      </c>
      <c r="I60" s="320">
        <f t="shared" si="9"/>
        <v>3018.4581000000003</v>
      </c>
      <c r="J60" s="320">
        <f t="shared" si="9"/>
        <v>1050.2601643540002</v>
      </c>
      <c r="K60" s="320">
        <f t="shared" si="9"/>
        <v>1050.2601643540002</v>
      </c>
      <c r="L60" s="320">
        <f t="shared" si="9"/>
        <v>5732.8078809999997</v>
      </c>
      <c r="M60" s="320">
        <f t="shared" si="9"/>
        <v>174.45264613693942</v>
      </c>
      <c r="N60" s="320">
        <f t="shared" si="9"/>
        <v>174.45264613693942</v>
      </c>
      <c r="O60" s="320">
        <f t="shared" si="9"/>
        <v>26337.110086999997</v>
      </c>
      <c r="P60" s="320">
        <f t="shared" si="9"/>
        <v>689.19744941600004</v>
      </c>
      <c r="Q60" s="320">
        <f t="shared" si="9"/>
        <v>689.19744941600004</v>
      </c>
      <c r="R60" s="320">
        <f t="shared" si="9"/>
        <v>1836.5874390000008</v>
      </c>
      <c r="S60" s="320">
        <f t="shared" si="9"/>
        <v>10.847465368896001</v>
      </c>
      <c r="T60" s="320">
        <f t="shared" si="9"/>
        <v>10.847465368896001</v>
      </c>
      <c r="U60" s="320">
        <f t="shared" si="9"/>
        <v>1617.091719999999</v>
      </c>
      <c r="V60" s="320">
        <f t="shared" si="9"/>
        <v>0.33430000000000004</v>
      </c>
      <c r="W60" s="320">
        <f t="shared" si="9"/>
        <v>0.33430000000000004</v>
      </c>
      <c r="X60" s="320">
        <f t="shared" si="9"/>
        <v>9980.9294125484448</v>
      </c>
      <c r="Y60" s="320">
        <f t="shared" si="9"/>
        <v>212.8936516</v>
      </c>
      <c r="Z60" s="320">
        <f t="shared" si="9"/>
        <v>212.8936516</v>
      </c>
      <c r="AA60" s="320">
        <f t="shared" si="9"/>
        <v>235076.98041162948</v>
      </c>
      <c r="AB60" s="320">
        <f t="shared" si="9"/>
        <v>36009.236896536197</v>
      </c>
      <c r="AC60" s="320">
        <f t="shared" si="9"/>
        <v>36009.236896536197</v>
      </c>
    </row>
    <row r="61" spans="1:30" ht="26.25" customHeight="1" x14ac:dyDescent="0.4">
      <c r="A61" s="322" t="s">
        <v>61</v>
      </c>
      <c r="B61" s="323" t="s">
        <v>62</v>
      </c>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row>
    <row r="62" spans="1:30" ht="39.950000000000003" customHeight="1" x14ac:dyDescent="0.4">
      <c r="A62" s="334">
        <v>1</v>
      </c>
      <c r="B62" s="336" t="s">
        <v>63</v>
      </c>
      <c r="C62" s="320">
        <v>802.63708399999996</v>
      </c>
      <c r="D62" s="320">
        <v>21.3172</v>
      </c>
      <c r="E62" s="320">
        <v>21.3172</v>
      </c>
      <c r="F62" s="320">
        <v>198.61449999999999</v>
      </c>
      <c r="G62" s="320">
        <v>0</v>
      </c>
      <c r="H62" s="320">
        <v>0</v>
      </c>
      <c r="I62" s="320">
        <v>1.7500000000000002E-2</v>
      </c>
      <c r="J62" s="320">
        <v>0</v>
      </c>
      <c r="K62" s="320">
        <v>0</v>
      </c>
      <c r="L62" s="320">
        <v>2.2751000000000001</v>
      </c>
      <c r="M62" s="320">
        <v>0</v>
      </c>
      <c r="N62" s="320">
        <v>0</v>
      </c>
      <c r="O62" s="320">
        <v>11.3788</v>
      </c>
      <c r="P62" s="320">
        <v>0</v>
      </c>
      <c r="Q62" s="320">
        <v>0</v>
      </c>
      <c r="R62" s="320">
        <v>0.2928</v>
      </c>
      <c r="S62" s="320">
        <v>0</v>
      </c>
      <c r="T62" s="320">
        <v>0</v>
      </c>
      <c r="U62" s="320">
        <v>0.54290000000000005</v>
      </c>
      <c r="V62" s="320">
        <v>0</v>
      </c>
      <c r="W62" s="320">
        <v>0</v>
      </c>
      <c r="X62" s="320">
        <v>49.743200000000002</v>
      </c>
      <c r="Y62" s="320">
        <v>0</v>
      </c>
      <c r="Z62" s="320">
        <v>0</v>
      </c>
      <c r="AA62" s="320">
        <v>1065.501884</v>
      </c>
      <c r="AB62" s="320">
        <f t="shared" ref="AB62:AC64" si="10">SUM(D62+G62+J62+M62+P62+S62+V62+Y62)</f>
        <v>21.3172</v>
      </c>
      <c r="AC62" s="320">
        <f t="shared" si="10"/>
        <v>21.3172</v>
      </c>
    </row>
    <row r="63" spans="1:30" ht="39.950000000000003" customHeight="1" x14ac:dyDescent="0.4">
      <c r="A63" s="334">
        <v>2</v>
      </c>
      <c r="B63" s="336" t="s">
        <v>64</v>
      </c>
      <c r="C63" s="320">
        <v>14563.0447043</v>
      </c>
      <c r="D63" s="320">
        <v>4422.3923341</v>
      </c>
      <c r="E63" s="320">
        <v>4422.3923341</v>
      </c>
      <c r="F63" s="320">
        <v>1912.0938799999999</v>
      </c>
      <c r="G63" s="320">
        <v>0</v>
      </c>
      <c r="H63" s="320">
        <v>0</v>
      </c>
      <c r="I63" s="320">
        <v>8.8700000000000001E-2</v>
      </c>
      <c r="J63" s="320">
        <v>0</v>
      </c>
      <c r="K63" s="320">
        <v>0</v>
      </c>
      <c r="L63" s="320">
        <v>44.823487999999998</v>
      </c>
      <c r="M63" s="320">
        <v>0</v>
      </c>
      <c r="N63" s="320">
        <v>0</v>
      </c>
      <c r="O63" s="320">
        <v>649.46778400000005</v>
      </c>
      <c r="P63" s="320">
        <v>0</v>
      </c>
      <c r="Q63" s="320">
        <v>0</v>
      </c>
      <c r="R63" s="320">
        <v>471.47499199999999</v>
      </c>
      <c r="S63" s="320">
        <v>0</v>
      </c>
      <c r="T63" s="320">
        <v>0</v>
      </c>
      <c r="U63" s="320">
        <v>74.341499999999996</v>
      </c>
      <c r="V63" s="320">
        <v>0</v>
      </c>
      <c r="W63" s="320">
        <v>0</v>
      </c>
      <c r="X63" s="320">
        <v>611.86429599999997</v>
      </c>
      <c r="Y63" s="320">
        <v>0</v>
      </c>
      <c r="Z63" s="320">
        <v>0</v>
      </c>
      <c r="AA63" s="320">
        <v>18327.199344299999</v>
      </c>
      <c r="AB63" s="320">
        <f t="shared" si="10"/>
        <v>4422.3923341</v>
      </c>
      <c r="AC63" s="320">
        <f t="shared" si="10"/>
        <v>4422.3923341</v>
      </c>
    </row>
    <row r="64" spans="1:30" ht="39.950000000000003" customHeight="1" x14ac:dyDescent="0.4">
      <c r="A64" s="334">
        <v>3</v>
      </c>
      <c r="B64" s="336" t="s">
        <v>65</v>
      </c>
      <c r="C64" s="320">
        <v>7.5954600000000001</v>
      </c>
      <c r="D64" s="320">
        <v>0</v>
      </c>
      <c r="E64" s="320">
        <v>0</v>
      </c>
      <c r="F64" s="320">
        <v>2.7389999999999999</v>
      </c>
      <c r="G64" s="320">
        <v>0</v>
      </c>
      <c r="H64" s="320">
        <v>0</v>
      </c>
      <c r="I64" s="320">
        <v>6.6E-3</v>
      </c>
      <c r="J64" s="320">
        <v>0</v>
      </c>
      <c r="K64" s="320">
        <v>0</v>
      </c>
      <c r="L64" s="320">
        <v>0.19019800000000001</v>
      </c>
      <c r="M64" s="320">
        <v>0</v>
      </c>
      <c r="N64" s="320">
        <v>0</v>
      </c>
      <c r="O64" s="320">
        <v>0.53816399999999998</v>
      </c>
      <c r="P64" s="320">
        <v>0</v>
      </c>
      <c r="Q64" s="320">
        <v>0</v>
      </c>
      <c r="R64" s="320">
        <v>7.4431999999999998E-2</v>
      </c>
      <c r="S64" s="320">
        <v>0</v>
      </c>
      <c r="T64" s="320">
        <v>0</v>
      </c>
      <c r="U64" s="320">
        <v>3.0499999999999999E-2</v>
      </c>
      <c r="V64" s="320">
        <v>0</v>
      </c>
      <c r="W64" s="320">
        <v>0</v>
      </c>
      <c r="X64" s="320">
        <v>0.20346600000000001</v>
      </c>
      <c r="Y64" s="320">
        <v>0</v>
      </c>
      <c r="Z64" s="320">
        <v>0</v>
      </c>
      <c r="AA64" s="320">
        <v>11.37782</v>
      </c>
      <c r="AB64" s="320">
        <f t="shared" si="10"/>
        <v>0</v>
      </c>
      <c r="AC64" s="320">
        <f t="shared" si="10"/>
        <v>0</v>
      </c>
    </row>
    <row r="65" spans="1:29" ht="30" x14ac:dyDescent="0.4">
      <c r="A65" s="322"/>
      <c r="B65" s="323" t="s">
        <v>66</v>
      </c>
      <c r="C65" s="320">
        <f>SUM(C62:C64)</f>
        <v>15373.277248300001</v>
      </c>
      <c r="D65" s="320">
        <f t="shared" ref="D65:AC65" si="11">SUM(D62:D64)</f>
        <v>4443.7095341000004</v>
      </c>
      <c r="E65" s="320">
        <f t="shared" si="11"/>
        <v>4443.7095341000004</v>
      </c>
      <c r="F65" s="320">
        <f t="shared" si="11"/>
        <v>2113.4473800000001</v>
      </c>
      <c r="G65" s="320">
        <f t="shared" si="11"/>
        <v>0</v>
      </c>
      <c r="H65" s="320">
        <f t="shared" si="11"/>
        <v>0</v>
      </c>
      <c r="I65" s="320">
        <f t="shared" si="11"/>
        <v>0.1128</v>
      </c>
      <c r="J65" s="320">
        <f t="shared" si="11"/>
        <v>0</v>
      </c>
      <c r="K65" s="320">
        <f t="shared" si="11"/>
        <v>0</v>
      </c>
      <c r="L65" s="320">
        <f t="shared" si="11"/>
        <v>47.288786000000002</v>
      </c>
      <c r="M65" s="320">
        <f t="shared" si="11"/>
        <v>0</v>
      </c>
      <c r="N65" s="320">
        <f t="shared" si="11"/>
        <v>0</v>
      </c>
      <c r="O65" s="320">
        <f t="shared" si="11"/>
        <v>661.38474800000006</v>
      </c>
      <c r="P65" s="320">
        <f t="shared" si="11"/>
        <v>0</v>
      </c>
      <c r="Q65" s="320">
        <f t="shared" si="11"/>
        <v>0</v>
      </c>
      <c r="R65" s="320">
        <f t="shared" si="11"/>
        <v>471.84222399999999</v>
      </c>
      <c r="S65" s="320">
        <f t="shared" si="11"/>
        <v>0</v>
      </c>
      <c r="T65" s="320">
        <f t="shared" si="11"/>
        <v>0</v>
      </c>
      <c r="U65" s="320">
        <f t="shared" si="11"/>
        <v>74.914900000000003</v>
      </c>
      <c r="V65" s="320">
        <f t="shared" si="11"/>
        <v>0</v>
      </c>
      <c r="W65" s="320">
        <f t="shared" si="11"/>
        <v>0</v>
      </c>
      <c r="X65" s="320">
        <f t="shared" si="11"/>
        <v>661.81096200000002</v>
      </c>
      <c r="Y65" s="320">
        <f t="shared" si="11"/>
        <v>0</v>
      </c>
      <c r="Z65" s="320">
        <f t="shared" si="11"/>
        <v>0</v>
      </c>
      <c r="AA65" s="320">
        <f t="shared" si="11"/>
        <v>19404.079048300002</v>
      </c>
      <c r="AB65" s="320">
        <f t="shared" si="11"/>
        <v>4443.7095341000004</v>
      </c>
      <c r="AC65" s="320">
        <f t="shared" si="11"/>
        <v>4443.7095341000004</v>
      </c>
    </row>
    <row r="66" spans="1:29" ht="30" x14ac:dyDescent="0.4">
      <c r="A66" s="334" t="s">
        <v>67</v>
      </c>
      <c r="B66" s="336" t="s">
        <v>68</v>
      </c>
      <c r="C66" s="320">
        <v>27.7667</v>
      </c>
      <c r="D66" s="320">
        <v>0</v>
      </c>
      <c r="E66" s="320">
        <v>0</v>
      </c>
      <c r="F66" s="320">
        <v>1097.6155200000001</v>
      </c>
      <c r="G66" s="320">
        <v>83.302899999999994</v>
      </c>
      <c r="H66" s="320">
        <v>83.302899999999994</v>
      </c>
      <c r="I66" s="320">
        <v>8.8499999999999995E-2</v>
      </c>
      <c r="J66" s="320">
        <v>0</v>
      </c>
      <c r="K66" s="320">
        <v>0</v>
      </c>
      <c r="L66" s="320">
        <v>21.427199999999999</v>
      </c>
      <c r="M66" s="320">
        <v>0</v>
      </c>
      <c r="N66" s="320">
        <v>0</v>
      </c>
      <c r="O66" s="320">
        <v>39.612900000000003</v>
      </c>
      <c r="P66" s="320">
        <v>0</v>
      </c>
      <c r="Q66" s="320">
        <v>0</v>
      </c>
      <c r="R66" s="320">
        <v>7.2702</v>
      </c>
      <c r="S66" s="320">
        <v>0</v>
      </c>
      <c r="T66" s="320">
        <v>0</v>
      </c>
      <c r="U66" s="320">
        <v>7.524</v>
      </c>
      <c r="V66" s="320">
        <v>0</v>
      </c>
      <c r="W66" s="320">
        <v>0</v>
      </c>
      <c r="X66" s="320">
        <v>88.354900000000001</v>
      </c>
      <c r="Y66" s="320">
        <v>0</v>
      </c>
      <c r="Z66" s="320">
        <v>0</v>
      </c>
      <c r="AA66" s="320">
        <v>1289.6599200000001</v>
      </c>
      <c r="AB66" s="320">
        <f>SUM(D66+G66+J66+M66+P66+S66+V66+Y66)</f>
        <v>83.302899999999994</v>
      </c>
      <c r="AC66" s="320">
        <f>SUM(E66+H66+K66+N66+Q66+T66+W66+Z66)</f>
        <v>83.302899999999994</v>
      </c>
    </row>
    <row r="67" spans="1:29" ht="30" x14ac:dyDescent="0.4">
      <c r="A67" s="334"/>
      <c r="B67" s="336" t="s">
        <v>69</v>
      </c>
      <c r="C67" s="320">
        <f>SUM(C66)</f>
        <v>27.7667</v>
      </c>
      <c r="D67" s="320">
        <f t="shared" ref="D67:AC67" si="12">SUM(D66)</f>
        <v>0</v>
      </c>
      <c r="E67" s="320">
        <f t="shared" si="12"/>
        <v>0</v>
      </c>
      <c r="F67" s="320">
        <f t="shared" si="12"/>
        <v>1097.6155200000001</v>
      </c>
      <c r="G67" s="320">
        <f t="shared" si="12"/>
        <v>83.302899999999994</v>
      </c>
      <c r="H67" s="320">
        <f t="shared" si="12"/>
        <v>83.302899999999994</v>
      </c>
      <c r="I67" s="320">
        <f t="shared" si="12"/>
        <v>8.8499999999999995E-2</v>
      </c>
      <c r="J67" s="320">
        <f t="shared" si="12"/>
        <v>0</v>
      </c>
      <c r="K67" s="320">
        <f t="shared" si="12"/>
        <v>0</v>
      </c>
      <c r="L67" s="320">
        <f t="shared" si="12"/>
        <v>21.427199999999999</v>
      </c>
      <c r="M67" s="320">
        <f t="shared" si="12"/>
        <v>0</v>
      </c>
      <c r="N67" s="320">
        <f t="shared" si="12"/>
        <v>0</v>
      </c>
      <c r="O67" s="320">
        <f t="shared" si="12"/>
        <v>39.612900000000003</v>
      </c>
      <c r="P67" s="320">
        <f t="shared" si="12"/>
        <v>0</v>
      </c>
      <c r="Q67" s="320">
        <f t="shared" si="12"/>
        <v>0</v>
      </c>
      <c r="R67" s="320">
        <f t="shared" si="12"/>
        <v>7.2702</v>
      </c>
      <c r="S67" s="320">
        <f t="shared" si="12"/>
        <v>0</v>
      </c>
      <c r="T67" s="320">
        <f t="shared" si="12"/>
        <v>0</v>
      </c>
      <c r="U67" s="320">
        <f t="shared" si="12"/>
        <v>7.524</v>
      </c>
      <c r="V67" s="320">
        <f t="shared" si="12"/>
        <v>0</v>
      </c>
      <c r="W67" s="320">
        <f t="shared" si="12"/>
        <v>0</v>
      </c>
      <c r="X67" s="320">
        <f t="shared" si="12"/>
        <v>88.354900000000001</v>
      </c>
      <c r="Y67" s="320">
        <f t="shared" si="12"/>
        <v>0</v>
      </c>
      <c r="Z67" s="320">
        <f t="shared" si="12"/>
        <v>0</v>
      </c>
      <c r="AA67" s="320">
        <f t="shared" si="12"/>
        <v>1289.6599200000001</v>
      </c>
      <c r="AB67" s="320">
        <f t="shared" si="12"/>
        <v>83.302899999999994</v>
      </c>
      <c r="AC67" s="320">
        <f t="shared" si="12"/>
        <v>83.302899999999994</v>
      </c>
    </row>
    <row r="68" spans="1:29" ht="30" x14ac:dyDescent="0.4">
      <c r="A68" s="334" t="s">
        <v>70</v>
      </c>
      <c r="B68" s="336" t="s">
        <v>71</v>
      </c>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row>
    <row r="69" spans="1:29" ht="30" x14ac:dyDescent="0.4">
      <c r="A69" s="334">
        <v>1</v>
      </c>
      <c r="B69" s="336" t="s">
        <v>72</v>
      </c>
      <c r="C69" s="320">
        <v>20.577100000000002</v>
      </c>
      <c r="D69" s="320">
        <v>15.82</v>
      </c>
      <c r="E69" s="320">
        <v>15.82</v>
      </c>
      <c r="F69" s="320">
        <v>10.854200000000001</v>
      </c>
      <c r="G69" s="320">
        <v>35.79</v>
      </c>
      <c r="H69" s="320">
        <v>35.79</v>
      </c>
      <c r="I69" s="320">
        <v>0.27279999999999999</v>
      </c>
      <c r="J69" s="320">
        <v>0</v>
      </c>
      <c r="K69" s="320">
        <v>0</v>
      </c>
      <c r="L69" s="320">
        <v>1.2817000000000001</v>
      </c>
      <c r="M69" s="320">
        <v>0</v>
      </c>
      <c r="N69" s="320">
        <v>0</v>
      </c>
      <c r="O69" s="320">
        <v>5.5679999999999996</v>
      </c>
      <c r="P69" s="320">
        <v>2.1</v>
      </c>
      <c r="Q69" s="320">
        <v>2.1</v>
      </c>
      <c r="R69" s="320">
        <v>0.45069999999999999</v>
      </c>
      <c r="S69" s="320">
        <v>0</v>
      </c>
      <c r="T69" s="320">
        <v>0</v>
      </c>
      <c r="U69" s="320">
        <v>0.64929999999999999</v>
      </c>
      <c r="V69" s="320">
        <v>0</v>
      </c>
      <c r="W69" s="320">
        <v>0</v>
      </c>
      <c r="X69" s="320">
        <v>8.3002000000000002</v>
      </c>
      <c r="Y69" s="320">
        <v>0</v>
      </c>
      <c r="Z69" s="320">
        <v>0</v>
      </c>
      <c r="AA69" s="320">
        <v>47.954000000000001</v>
      </c>
      <c r="AB69" s="320">
        <f t="shared" ref="AB69:AB73" si="13">SUM(D69+G69+J69+M69+P69+S69+V69+Y69)</f>
        <v>53.71</v>
      </c>
      <c r="AC69" s="320">
        <f t="shared" ref="AC69:AC73" si="14">SUM(E69+H69+K69+N69+Q69+T69+W69+Z69)</f>
        <v>53.71</v>
      </c>
    </row>
    <row r="70" spans="1:29" ht="30" x14ac:dyDescent="0.4">
      <c r="A70" s="334">
        <v>2</v>
      </c>
      <c r="B70" s="336" t="s">
        <v>73</v>
      </c>
      <c r="C70" s="320">
        <v>16.253499999999999</v>
      </c>
      <c r="D70" s="320">
        <v>64.525461238000005</v>
      </c>
      <c r="E70" s="320">
        <v>64.525461238000005</v>
      </c>
      <c r="F70" s="320">
        <v>21.096399999999999</v>
      </c>
      <c r="G70" s="320">
        <v>14.136975831999999</v>
      </c>
      <c r="H70" s="320">
        <v>14.136975831999999</v>
      </c>
      <c r="I70" s="320">
        <v>2.8E-3</v>
      </c>
      <c r="J70" s="320">
        <v>0</v>
      </c>
      <c r="K70" s="320">
        <v>0</v>
      </c>
      <c r="L70" s="320">
        <v>1.7727999999999999</v>
      </c>
      <c r="M70" s="320">
        <v>0</v>
      </c>
      <c r="N70" s="320">
        <v>0</v>
      </c>
      <c r="O70" s="320">
        <v>6.9493</v>
      </c>
      <c r="P70" s="320">
        <v>6.0555095000000003</v>
      </c>
      <c r="Q70" s="320">
        <v>6.0555095000000003</v>
      </c>
      <c r="R70" s="320">
        <v>1.0265</v>
      </c>
      <c r="S70" s="320">
        <v>0</v>
      </c>
      <c r="T70" s="320">
        <v>0</v>
      </c>
      <c r="U70" s="320">
        <v>1.1285000000000001</v>
      </c>
      <c r="V70" s="320">
        <v>0</v>
      </c>
      <c r="W70" s="320">
        <v>0</v>
      </c>
      <c r="X70" s="320">
        <v>9.9474999999999998</v>
      </c>
      <c r="Y70" s="320">
        <v>9.1870999999999992</v>
      </c>
      <c r="Z70" s="320">
        <v>9.1870999999999992</v>
      </c>
      <c r="AA70" s="320">
        <v>58.177300000000002</v>
      </c>
      <c r="AB70" s="320">
        <f t="shared" ref="AB70:AB71" si="15">SUM(D70+G70+J70+M70+P70+S70+V70+Y70)</f>
        <v>93.90504657000001</v>
      </c>
      <c r="AC70" s="320">
        <f t="shared" si="14"/>
        <v>93.90504657000001</v>
      </c>
    </row>
    <row r="71" spans="1:29" ht="30" x14ac:dyDescent="0.4">
      <c r="A71" s="334">
        <v>3</v>
      </c>
      <c r="B71" s="336" t="s">
        <v>74</v>
      </c>
      <c r="C71" s="320">
        <v>0</v>
      </c>
      <c r="D71" s="320">
        <v>0</v>
      </c>
      <c r="E71" s="320">
        <v>0</v>
      </c>
      <c r="F71" s="320">
        <v>1</v>
      </c>
      <c r="G71" s="320">
        <v>0</v>
      </c>
      <c r="H71" s="320">
        <v>0</v>
      </c>
      <c r="I71" s="320">
        <v>0</v>
      </c>
      <c r="J71" s="320">
        <v>0</v>
      </c>
      <c r="K71" s="320">
        <v>0</v>
      </c>
      <c r="L71" s="320">
        <v>0</v>
      </c>
      <c r="M71" s="320">
        <v>0</v>
      </c>
      <c r="N71" s="320">
        <v>0</v>
      </c>
      <c r="O71" s="320">
        <v>0</v>
      </c>
      <c r="P71" s="320">
        <v>0</v>
      </c>
      <c r="Q71" s="320">
        <v>0</v>
      </c>
      <c r="R71" s="320">
        <v>0</v>
      </c>
      <c r="S71" s="320">
        <v>0</v>
      </c>
      <c r="T71" s="320">
        <v>0</v>
      </c>
      <c r="U71" s="320">
        <v>0</v>
      </c>
      <c r="V71" s="320">
        <v>0</v>
      </c>
      <c r="W71" s="320">
        <v>0</v>
      </c>
      <c r="X71" s="320">
        <v>0</v>
      </c>
      <c r="Y71" s="320">
        <v>0</v>
      </c>
      <c r="Z71" s="320">
        <v>0</v>
      </c>
      <c r="AA71" s="320">
        <v>1</v>
      </c>
      <c r="AB71" s="320">
        <f t="shared" si="15"/>
        <v>0</v>
      </c>
      <c r="AC71" s="320">
        <f t="shared" si="14"/>
        <v>0</v>
      </c>
    </row>
    <row r="72" spans="1:29" ht="30" x14ac:dyDescent="0.4">
      <c r="A72" s="334">
        <v>4</v>
      </c>
      <c r="B72" s="336" t="s">
        <v>75</v>
      </c>
      <c r="C72" s="320">
        <v>0</v>
      </c>
      <c r="D72" s="320">
        <v>0</v>
      </c>
      <c r="E72" s="320">
        <v>0</v>
      </c>
      <c r="F72" s="320">
        <v>10.02</v>
      </c>
      <c r="G72" s="320">
        <v>0.49</v>
      </c>
      <c r="H72" s="320">
        <v>0.49</v>
      </c>
      <c r="I72" s="320">
        <v>0</v>
      </c>
      <c r="J72" s="320">
        <v>0</v>
      </c>
      <c r="K72" s="320">
        <v>0</v>
      </c>
      <c r="L72" s="320">
        <v>0</v>
      </c>
      <c r="M72" s="320">
        <v>0</v>
      </c>
      <c r="N72" s="320">
        <v>0</v>
      </c>
      <c r="O72" s="320">
        <v>0</v>
      </c>
      <c r="P72" s="320">
        <v>0.31</v>
      </c>
      <c r="Q72" s="320">
        <v>0.31</v>
      </c>
      <c r="R72" s="320">
        <v>0</v>
      </c>
      <c r="S72" s="320">
        <v>0</v>
      </c>
      <c r="T72" s="320">
        <v>0</v>
      </c>
      <c r="U72" s="320">
        <v>0</v>
      </c>
      <c r="V72" s="320">
        <v>0</v>
      </c>
      <c r="W72" s="320">
        <v>0</v>
      </c>
      <c r="X72" s="320">
        <v>0</v>
      </c>
      <c r="Y72" s="320">
        <v>0.5</v>
      </c>
      <c r="Z72" s="320">
        <v>0.5</v>
      </c>
      <c r="AA72" s="320">
        <v>10.02</v>
      </c>
      <c r="AB72" s="320">
        <f t="shared" si="13"/>
        <v>1.3</v>
      </c>
      <c r="AC72" s="320">
        <f t="shared" si="14"/>
        <v>1.3</v>
      </c>
    </row>
    <row r="73" spans="1:29" ht="30" x14ac:dyDescent="0.4">
      <c r="A73" s="334"/>
      <c r="B73" s="336" t="s">
        <v>76</v>
      </c>
      <c r="C73" s="320">
        <f>SUM(C69:C72)</f>
        <v>36.830600000000004</v>
      </c>
      <c r="D73" s="320">
        <f t="shared" ref="D73:Z73" si="16">SUM(D69:D72)</f>
        <v>80.345461238000013</v>
      </c>
      <c r="E73" s="320">
        <f t="shared" si="16"/>
        <v>80.345461238000013</v>
      </c>
      <c r="F73" s="320">
        <f t="shared" si="16"/>
        <v>42.970600000000005</v>
      </c>
      <c r="G73" s="320">
        <f t="shared" si="16"/>
        <v>50.416975831999999</v>
      </c>
      <c r="H73" s="320">
        <f t="shared" si="16"/>
        <v>50.416975831999999</v>
      </c>
      <c r="I73" s="320">
        <f t="shared" si="16"/>
        <v>0.27560000000000001</v>
      </c>
      <c r="J73" s="320">
        <f t="shared" si="16"/>
        <v>0</v>
      </c>
      <c r="K73" s="320">
        <f t="shared" si="16"/>
        <v>0</v>
      </c>
      <c r="L73" s="320">
        <f t="shared" si="16"/>
        <v>3.0545</v>
      </c>
      <c r="M73" s="320">
        <f t="shared" si="16"/>
        <v>0</v>
      </c>
      <c r="N73" s="320">
        <f t="shared" si="16"/>
        <v>0</v>
      </c>
      <c r="O73" s="320">
        <f t="shared" si="16"/>
        <v>12.517299999999999</v>
      </c>
      <c r="P73" s="320">
        <f t="shared" si="16"/>
        <v>8.4655095000000014</v>
      </c>
      <c r="Q73" s="320">
        <f t="shared" si="16"/>
        <v>8.4655095000000014</v>
      </c>
      <c r="R73" s="320">
        <f t="shared" si="16"/>
        <v>1.4771999999999998</v>
      </c>
      <c r="S73" s="320">
        <f t="shared" si="16"/>
        <v>0</v>
      </c>
      <c r="T73" s="320">
        <f t="shared" si="16"/>
        <v>0</v>
      </c>
      <c r="U73" s="320">
        <f t="shared" si="16"/>
        <v>1.7778</v>
      </c>
      <c r="V73" s="320">
        <f t="shared" si="16"/>
        <v>0</v>
      </c>
      <c r="W73" s="320">
        <f t="shared" si="16"/>
        <v>0</v>
      </c>
      <c r="X73" s="320">
        <f t="shared" si="16"/>
        <v>18.247700000000002</v>
      </c>
      <c r="Y73" s="320">
        <f t="shared" si="16"/>
        <v>9.6870999999999992</v>
      </c>
      <c r="Z73" s="320">
        <f t="shared" si="16"/>
        <v>9.6870999999999992</v>
      </c>
      <c r="AA73" s="320">
        <f>SUM(C73+F73+I73+L73+O73+R73+U73+X73)</f>
        <v>117.15130000000002</v>
      </c>
      <c r="AB73" s="320">
        <f t="shared" si="13"/>
        <v>148.91504656999999</v>
      </c>
      <c r="AC73" s="320">
        <f t="shared" si="14"/>
        <v>148.91504656999999</v>
      </c>
    </row>
    <row r="74" spans="1:29" ht="30" x14ac:dyDescent="0.4">
      <c r="A74" s="334" t="s">
        <v>77</v>
      </c>
      <c r="B74" s="336" t="s">
        <v>78</v>
      </c>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row>
    <row r="75" spans="1:29" ht="30" x14ac:dyDescent="0.4">
      <c r="A75" s="334">
        <v>1</v>
      </c>
      <c r="B75" s="336" t="s">
        <v>79</v>
      </c>
      <c r="C75" s="320">
        <v>0</v>
      </c>
      <c r="D75" s="320">
        <v>0</v>
      </c>
      <c r="E75" s="320">
        <v>0</v>
      </c>
      <c r="F75" s="320">
        <v>0</v>
      </c>
      <c r="G75" s="320">
        <v>0</v>
      </c>
      <c r="H75" s="320">
        <v>0</v>
      </c>
      <c r="I75" s="320">
        <v>0</v>
      </c>
      <c r="J75" s="320">
        <v>0</v>
      </c>
      <c r="K75" s="320">
        <v>0</v>
      </c>
      <c r="L75" s="320">
        <v>0</v>
      </c>
      <c r="M75" s="320">
        <v>0</v>
      </c>
      <c r="N75" s="320">
        <v>0</v>
      </c>
      <c r="O75" s="320">
        <v>0</v>
      </c>
      <c r="P75" s="320">
        <v>0</v>
      </c>
      <c r="Q75" s="320">
        <v>0</v>
      </c>
      <c r="R75" s="320">
        <v>0</v>
      </c>
      <c r="S75" s="320">
        <v>0</v>
      </c>
      <c r="T75" s="320">
        <v>0</v>
      </c>
      <c r="U75" s="320">
        <v>0</v>
      </c>
      <c r="V75" s="320">
        <v>0</v>
      </c>
      <c r="W75" s="320">
        <v>0</v>
      </c>
      <c r="X75" s="320">
        <v>0</v>
      </c>
      <c r="Y75" s="320">
        <v>0</v>
      </c>
      <c r="Z75" s="320">
        <v>0</v>
      </c>
      <c r="AA75" s="320">
        <v>0</v>
      </c>
      <c r="AB75" s="320">
        <f>SUM(D75+G75+J75+M75+P75+S75+V75+Y75)</f>
        <v>0</v>
      </c>
      <c r="AC75" s="320">
        <f>SUM(E75+H75+K75+N75+Q75+T75+W75+Z75)</f>
        <v>0</v>
      </c>
    </row>
    <row r="76" spans="1:29" ht="30" x14ac:dyDescent="0.4">
      <c r="A76" s="334">
        <v>2</v>
      </c>
      <c r="B76" s="336" t="s">
        <v>80</v>
      </c>
      <c r="C76" s="320">
        <v>22.580300000000001</v>
      </c>
      <c r="D76" s="320">
        <v>0</v>
      </c>
      <c r="E76" s="320">
        <v>0</v>
      </c>
      <c r="F76" s="320">
        <v>19.133400000000002</v>
      </c>
      <c r="G76" s="320">
        <v>0</v>
      </c>
      <c r="H76" s="320">
        <v>0</v>
      </c>
      <c r="I76" s="320">
        <v>0</v>
      </c>
      <c r="J76" s="320">
        <v>0</v>
      </c>
      <c r="K76" s="320">
        <v>0</v>
      </c>
      <c r="L76" s="320">
        <v>0</v>
      </c>
      <c r="M76" s="320">
        <v>0</v>
      </c>
      <c r="N76" s="320">
        <v>0</v>
      </c>
      <c r="O76" s="320">
        <v>4.1416000000000004</v>
      </c>
      <c r="P76" s="320">
        <v>0</v>
      </c>
      <c r="Q76" s="320">
        <v>0</v>
      </c>
      <c r="R76" s="320">
        <v>0.96819999999999995</v>
      </c>
      <c r="S76" s="320">
        <v>0</v>
      </c>
      <c r="T76" s="320">
        <v>0</v>
      </c>
      <c r="U76" s="320">
        <v>0.96819999999999995</v>
      </c>
      <c r="V76" s="320">
        <v>0</v>
      </c>
      <c r="W76" s="320">
        <v>0</v>
      </c>
      <c r="X76" s="320">
        <v>4.5663</v>
      </c>
      <c r="Y76" s="320">
        <v>0</v>
      </c>
      <c r="Z76" s="320">
        <v>0</v>
      </c>
      <c r="AA76" s="320">
        <v>52.357999999999997</v>
      </c>
      <c r="AB76" s="320">
        <f t="shared" ref="AB76:AC77" si="17">SUM(D76+G76+J76+M76+P76+S76+V76+Y76)</f>
        <v>0</v>
      </c>
      <c r="AC76" s="320">
        <f t="shared" si="17"/>
        <v>0</v>
      </c>
    </row>
    <row r="77" spans="1:29" ht="30" x14ac:dyDescent="0.4">
      <c r="A77" s="334"/>
      <c r="B77" s="336" t="s">
        <v>81</v>
      </c>
      <c r="C77" s="320">
        <f t="shared" ref="C77:Z77" si="18">SUM(C75:C76)</f>
        <v>22.580300000000001</v>
      </c>
      <c r="D77" s="320">
        <f t="shared" si="18"/>
        <v>0</v>
      </c>
      <c r="E77" s="320">
        <f t="shared" si="18"/>
        <v>0</v>
      </c>
      <c r="F77" s="320">
        <f t="shared" si="18"/>
        <v>19.133400000000002</v>
      </c>
      <c r="G77" s="320">
        <f t="shared" si="18"/>
        <v>0</v>
      </c>
      <c r="H77" s="320">
        <f t="shared" si="18"/>
        <v>0</v>
      </c>
      <c r="I77" s="320">
        <f t="shared" si="18"/>
        <v>0</v>
      </c>
      <c r="J77" s="320">
        <f t="shared" si="18"/>
        <v>0</v>
      </c>
      <c r="K77" s="320">
        <f t="shared" si="18"/>
        <v>0</v>
      </c>
      <c r="L77" s="320">
        <f t="shared" si="18"/>
        <v>0</v>
      </c>
      <c r="M77" s="320">
        <f t="shared" si="18"/>
        <v>0</v>
      </c>
      <c r="N77" s="320">
        <f t="shared" si="18"/>
        <v>0</v>
      </c>
      <c r="O77" s="320">
        <f t="shared" si="18"/>
        <v>4.1416000000000004</v>
      </c>
      <c r="P77" s="320">
        <f t="shared" si="18"/>
        <v>0</v>
      </c>
      <c r="Q77" s="320">
        <f t="shared" si="18"/>
        <v>0</v>
      </c>
      <c r="R77" s="320">
        <f t="shared" si="18"/>
        <v>0.96819999999999995</v>
      </c>
      <c r="S77" s="320">
        <f t="shared" si="18"/>
        <v>0</v>
      </c>
      <c r="T77" s="320">
        <f t="shared" si="18"/>
        <v>0</v>
      </c>
      <c r="U77" s="320">
        <f t="shared" si="18"/>
        <v>0.96819999999999995</v>
      </c>
      <c r="V77" s="320">
        <f t="shared" si="18"/>
        <v>0</v>
      </c>
      <c r="W77" s="320">
        <f t="shared" si="18"/>
        <v>0</v>
      </c>
      <c r="X77" s="320">
        <f t="shared" si="18"/>
        <v>4.5663</v>
      </c>
      <c r="Y77" s="320">
        <f t="shared" si="18"/>
        <v>0</v>
      </c>
      <c r="Z77" s="320">
        <f t="shared" si="18"/>
        <v>0</v>
      </c>
      <c r="AA77" s="320">
        <f>SUM(C77+F77+I77+L77+O77+R77+U77+X77)</f>
        <v>52.358000000000004</v>
      </c>
      <c r="AB77" s="320">
        <f t="shared" si="17"/>
        <v>0</v>
      </c>
      <c r="AC77" s="320">
        <f t="shared" si="17"/>
        <v>0</v>
      </c>
    </row>
    <row r="78" spans="1:29" ht="30" x14ac:dyDescent="0.4">
      <c r="A78" s="334"/>
      <c r="B78" s="336" t="s">
        <v>580</v>
      </c>
      <c r="C78" s="320">
        <f t="shared" ref="C78:AC78" si="19">SUM(C60,C65,C67,C73,C77)</f>
        <v>112198.96362029747</v>
      </c>
      <c r="D78" s="320">
        <f t="shared" si="19"/>
        <v>19607.713433639852</v>
      </c>
      <c r="E78" s="320">
        <f t="shared" si="19"/>
        <v>19607.713433639852</v>
      </c>
      <c r="F78" s="320">
        <f t="shared" si="19"/>
        <v>93088.653900083489</v>
      </c>
      <c r="G78" s="320">
        <f t="shared" si="19"/>
        <v>18921.312657190505</v>
      </c>
      <c r="H78" s="320">
        <f t="shared" si="19"/>
        <v>18921.312657190505</v>
      </c>
      <c r="I78" s="320">
        <f t="shared" si="19"/>
        <v>3018.9349999999999</v>
      </c>
      <c r="J78" s="320">
        <f t="shared" si="19"/>
        <v>1050.2601643540002</v>
      </c>
      <c r="K78" s="320">
        <f t="shared" si="19"/>
        <v>1050.2601643540002</v>
      </c>
      <c r="L78" s="320">
        <f t="shared" si="19"/>
        <v>5804.5783670000001</v>
      </c>
      <c r="M78" s="320">
        <f t="shared" si="19"/>
        <v>174.45264613693942</v>
      </c>
      <c r="N78" s="320">
        <f t="shared" si="19"/>
        <v>174.45264613693942</v>
      </c>
      <c r="O78" s="320">
        <f t="shared" si="19"/>
        <v>27054.766634999996</v>
      </c>
      <c r="P78" s="320">
        <f t="shared" si="19"/>
        <v>697.66295891600009</v>
      </c>
      <c r="Q78" s="320">
        <f t="shared" si="19"/>
        <v>697.66295891600009</v>
      </c>
      <c r="R78" s="320">
        <f t="shared" si="19"/>
        <v>2318.1452630000003</v>
      </c>
      <c r="S78" s="320">
        <f t="shared" si="19"/>
        <v>10.847465368896001</v>
      </c>
      <c r="T78" s="320">
        <f t="shared" si="19"/>
        <v>10.847465368896001</v>
      </c>
      <c r="U78" s="320">
        <f t="shared" si="19"/>
        <v>1702.276619999999</v>
      </c>
      <c r="V78" s="320">
        <f t="shared" si="19"/>
        <v>0.33430000000000004</v>
      </c>
      <c r="W78" s="320">
        <f t="shared" si="19"/>
        <v>0.33430000000000004</v>
      </c>
      <c r="X78" s="320">
        <f t="shared" si="19"/>
        <v>10753.909274548445</v>
      </c>
      <c r="Y78" s="320">
        <f t="shared" si="19"/>
        <v>222.58075159999999</v>
      </c>
      <c r="Z78" s="320">
        <f t="shared" si="19"/>
        <v>222.58075159999999</v>
      </c>
      <c r="AA78" s="320">
        <f t="shared" si="19"/>
        <v>255940.22867992948</v>
      </c>
      <c r="AB78" s="320">
        <f t="shared" si="19"/>
        <v>40685.164377206202</v>
      </c>
      <c r="AC78" s="320">
        <f t="shared" si="19"/>
        <v>40685.164377206202</v>
      </c>
    </row>
    <row r="79" spans="1:29" ht="26.25" x14ac:dyDescent="0.4">
      <c r="A79" s="339"/>
      <c r="B79" s="339"/>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row>
    <row r="80" spans="1:29" x14ac:dyDescent="0.3">
      <c r="A80" s="341"/>
      <c r="B80" s="341"/>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row>
  </sheetData>
  <mergeCells count="57">
    <mergeCell ref="A1:Z1"/>
    <mergeCell ref="A2:Z2"/>
    <mergeCell ref="A3:AC3"/>
    <mergeCell ref="A4:A7"/>
    <mergeCell ref="B4:B7"/>
    <mergeCell ref="C4:E5"/>
    <mergeCell ref="F4:H5"/>
    <mergeCell ref="I4:K5"/>
    <mergeCell ref="L4:N5"/>
    <mergeCell ref="O4:Q5"/>
    <mergeCell ref="R4:T5"/>
    <mergeCell ref="U4:W5"/>
    <mergeCell ref="X4:Z5"/>
    <mergeCell ref="AA4:AC5"/>
    <mergeCell ref="C6:C7"/>
    <mergeCell ref="D6:E6"/>
    <mergeCell ref="F6:F7"/>
    <mergeCell ref="G6:H6"/>
    <mergeCell ref="I6:I7"/>
    <mergeCell ref="J6:K6"/>
    <mergeCell ref="AB6:AC6"/>
    <mergeCell ref="L6:L7"/>
    <mergeCell ref="M6:N6"/>
    <mergeCell ref="O6:O7"/>
    <mergeCell ref="P6:Q6"/>
    <mergeCell ref="R6:R7"/>
    <mergeCell ref="S6:T6"/>
    <mergeCell ref="U6:U7"/>
    <mergeCell ref="V6:W6"/>
    <mergeCell ref="X6:X7"/>
    <mergeCell ref="Y6:Z6"/>
    <mergeCell ref="AA6:AA7"/>
    <mergeCell ref="A24:Z24"/>
    <mergeCell ref="A25:Z25"/>
    <mergeCell ref="A26:Z26"/>
    <mergeCell ref="A27:AC27"/>
    <mergeCell ref="C28:E29"/>
    <mergeCell ref="F28:H29"/>
    <mergeCell ref="I28:K29"/>
    <mergeCell ref="L28:N29"/>
    <mergeCell ref="O28:Q29"/>
    <mergeCell ref="R28:T29"/>
    <mergeCell ref="U28:W29"/>
    <mergeCell ref="X28:Z29"/>
    <mergeCell ref="AA28:AC29"/>
    <mergeCell ref="D30:E30"/>
    <mergeCell ref="G30:H30"/>
    <mergeCell ref="I30:I31"/>
    <mergeCell ref="J30:K30"/>
    <mergeCell ref="M30:N30"/>
    <mergeCell ref="P30:Q30"/>
    <mergeCell ref="R30:R31"/>
    <mergeCell ref="S30:T30"/>
    <mergeCell ref="U30:U31"/>
    <mergeCell ref="V30:W30"/>
    <mergeCell ref="Y30:Z30"/>
    <mergeCell ref="AB30:AC3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zoomScale="50" zoomScaleNormal="50" workbookViewId="0">
      <selection activeCell="W15" sqref="W15"/>
    </sheetView>
  </sheetViews>
  <sheetFormatPr defaultRowHeight="20.25" x14ac:dyDescent="0.3"/>
  <cols>
    <col min="1" max="1" width="11.5703125" style="317" bestFit="1" customWidth="1"/>
    <col min="2" max="2" width="53.5703125" style="317" customWidth="1"/>
    <col min="3" max="3" width="15.42578125" style="317" customWidth="1"/>
    <col min="4" max="4" width="21.140625" style="317" customWidth="1"/>
    <col min="5" max="5" width="16.5703125" style="317" customWidth="1"/>
    <col min="6" max="6" width="22" style="317" customWidth="1"/>
    <col min="7" max="7" width="15.140625" style="317" customWidth="1"/>
    <col min="8" max="8" width="16" style="317" customWidth="1"/>
    <col min="9" max="9" width="16.85546875" style="317" customWidth="1"/>
    <col min="10" max="10" width="16.140625" style="317" customWidth="1"/>
    <col min="11" max="11" width="16" style="317" customWidth="1"/>
    <col min="12" max="12" width="17.5703125" style="317" customWidth="1"/>
    <col min="13" max="13" width="15.85546875" style="317" customWidth="1"/>
    <col min="14" max="14" width="16" style="317" customWidth="1"/>
    <col min="15" max="16" width="18" style="317" customWidth="1"/>
    <col min="17" max="17" width="16.85546875" style="317" customWidth="1"/>
    <col min="18" max="18" width="24.42578125" style="317" customWidth="1"/>
    <col min="19" max="19" width="29.85546875" style="317" customWidth="1"/>
    <col min="20" max="20" width="32.42578125" style="317" customWidth="1"/>
    <col min="21" max="21" width="11.42578125" style="317" customWidth="1"/>
    <col min="22" max="16384" width="9.140625" style="317"/>
  </cols>
  <sheetData>
    <row r="1" spans="1:20" ht="30" x14ac:dyDescent="0.4">
      <c r="A1" s="980" t="s">
        <v>637</v>
      </c>
      <c r="B1" s="980"/>
      <c r="C1" s="980"/>
      <c r="D1" s="980"/>
      <c r="E1" s="980"/>
      <c r="F1" s="980"/>
      <c r="G1" s="980"/>
      <c r="H1" s="980"/>
      <c r="I1" s="980"/>
      <c r="J1" s="980"/>
      <c r="K1" s="980"/>
      <c r="L1" s="980"/>
      <c r="M1" s="980"/>
      <c r="N1" s="980"/>
      <c r="O1" s="980"/>
      <c r="P1" s="980"/>
      <c r="Q1" s="980"/>
      <c r="R1" s="980"/>
      <c r="S1" s="980"/>
      <c r="T1" s="980"/>
    </row>
    <row r="2" spans="1:20" ht="30" x14ac:dyDescent="0.4">
      <c r="A2" s="980" t="s">
        <v>652</v>
      </c>
      <c r="B2" s="980"/>
      <c r="C2" s="980"/>
      <c r="D2" s="980"/>
      <c r="E2" s="980"/>
      <c r="F2" s="980"/>
      <c r="G2" s="980"/>
      <c r="H2" s="980"/>
      <c r="I2" s="980"/>
      <c r="J2" s="980"/>
      <c r="K2" s="980"/>
      <c r="L2" s="980"/>
      <c r="M2" s="980"/>
      <c r="N2" s="980"/>
      <c r="O2" s="980"/>
      <c r="P2" s="980"/>
      <c r="Q2" s="980"/>
      <c r="R2" s="980"/>
      <c r="S2" s="980"/>
      <c r="T2" s="980"/>
    </row>
    <row r="3" spans="1:20" ht="30" x14ac:dyDescent="0.4">
      <c r="A3" s="980" t="s">
        <v>657</v>
      </c>
      <c r="B3" s="980"/>
      <c r="C3" s="980"/>
      <c r="D3" s="980"/>
      <c r="E3" s="980"/>
      <c r="F3" s="980"/>
      <c r="G3" s="980"/>
      <c r="H3" s="980"/>
      <c r="I3" s="980"/>
      <c r="J3" s="980"/>
      <c r="K3" s="980"/>
      <c r="L3" s="980"/>
      <c r="M3" s="980"/>
      <c r="N3" s="980"/>
      <c r="O3" s="980"/>
      <c r="P3" s="980"/>
      <c r="Q3" s="980"/>
      <c r="R3" s="980"/>
      <c r="S3" s="980"/>
      <c r="T3" s="980"/>
    </row>
    <row r="4" spans="1:20" s="312" customFormat="1" ht="26.25" x14ac:dyDescent="0.4">
      <c r="A4" s="981" t="s">
        <v>640</v>
      </c>
      <c r="B4" s="945" t="s">
        <v>572</v>
      </c>
      <c r="C4" s="984" t="s">
        <v>658</v>
      </c>
      <c r="D4" s="985"/>
      <c r="E4" s="986"/>
      <c r="F4" s="948" t="s">
        <v>643</v>
      </c>
      <c r="G4" s="948"/>
      <c r="H4" s="987"/>
      <c r="I4" s="948" t="s">
        <v>644</v>
      </c>
      <c r="J4" s="948"/>
      <c r="K4" s="948"/>
      <c r="L4" s="981" t="s">
        <v>659</v>
      </c>
      <c r="M4" s="948"/>
      <c r="N4" s="948"/>
      <c r="O4" s="948" t="s">
        <v>645</v>
      </c>
      <c r="P4" s="948"/>
      <c r="Q4" s="948"/>
      <c r="R4" s="948" t="s">
        <v>660</v>
      </c>
      <c r="S4" s="948"/>
      <c r="T4" s="948"/>
    </row>
    <row r="5" spans="1:20" s="312" customFormat="1" ht="27" thickBot="1" x14ac:dyDescent="0.45">
      <c r="A5" s="982"/>
      <c r="B5" s="983"/>
      <c r="C5" s="956"/>
      <c r="D5" s="957"/>
      <c r="E5" s="958"/>
      <c r="F5" s="966"/>
      <c r="G5" s="966"/>
      <c r="H5" s="966"/>
      <c r="I5" s="940"/>
      <c r="J5" s="940"/>
      <c r="K5" s="940"/>
      <c r="L5" s="940"/>
      <c r="M5" s="940"/>
      <c r="N5" s="940"/>
      <c r="O5" s="940"/>
      <c r="P5" s="940"/>
      <c r="Q5" s="940"/>
      <c r="R5" s="940"/>
      <c r="S5" s="940"/>
      <c r="T5" s="940"/>
    </row>
    <row r="6" spans="1:20" s="312" customFormat="1" ht="26.25" x14ac:dyDescent="0.4">
      <c r="A6" s="982"/>
      <c r="B6" s="940"/>
      <c r="C6" s="948" t="s">
        <v>647</v>
      </c>
      <c r="D6" s="949" t="s">
        <v>648</v>
      </c>
      <c r="E6" s="949"/>
      <c r="F6" s="940" t="s">
        <v>647</v>
      </c>
      <c r="G6" s="941" t="s">
        <v>648</v>
      </c>
      <c r="H6" s="941"/>
      <c r="I6" s="940" t="s">
        <v>647</v>
      </c>
      <c r="J6" s="941" t="s">
        <v>648</v>
      </c>
      <c r="K6" s="941"/>
      <c r="L6" s="940" t="s">
        <v>647</v>
      </c>
      <c r="M6" s="941" t="s">
        <v>648</v>
      </c>
      <c r="N6" s="941"/>
      <c r="O6" s="940" t="s">
        <v>647</v>
      </c>
      <c r="P6" s="941" t="s">
        <v>648</v>
      </c>
      <c r="Q6" s="941"/>
      <c r="R6" s="940" t="s">
        <v>647</v>
      </c>
      <c r="S6" s="941" t="s">
        <v>648</v>
      </c>
      <c r="T6" s="941"/>
    </row>
    <row r="7" spans="1:20" s="312" customFormat="1" ht="102.75" x14ac:dyDescent="0.4">
      <c r="A7" s="982"/>
      <c r="B7" s="940"/>
      <c r="C7" s="940"/>
      <c r="D7" s="313" t="s">
        <v>649</v>
      </c>
      <c r="E7" s="313" t="s">
        <v>650</v>
      </c>
      <c r="F7" s="940"/>
      <c r="G7" s="313" t="s">
        <v>649</v>
      </c>
      <c r="H7" s="313" t="s">
        <v>650</v>
      </c>
      <c r="I7" s="940"/>
      <c r="J7" s="313" t="s">
        <v>649</v>
      </c>
      <c r="K7" s="313" t="s">
        <v>650</v>
      </c>
      <c r="L7" s="940"/>
      <c r="M7" s="313" t="s">
        <v>649</v>
      </c>
      <c r="N7" s="313" t="s">
        <v>650</v>
      </c>
      <c r="O7" s="940"/>
      <c r="P7" s="313" t="s">
        <v>649</v>
      </c>
      <c r="Q7" s="313" t="s">
        <v>650</v>
      </c>
      <c r="R7" s="940"/>
      <c r="S7" s="313" t="s">
        <v>649</v>
      </c>
      <c r="T7" s="313" t="s">
        <v>650</v>
      </c>
    </row>
    <row r="8" spans="1:20" x14ac:dyDescent="0.3">
      <c r="A8" s="314" t="s">
        <v>12</v>
      </c>
      <c r="B8" s="315" t="s">
        <v>13</v>
      </c>
      <c r="C8" s="316"/>
      <c r="D8" s="316"/>
      <c r="E8" s="316"/>
      <c r="F8" s="316"/>
      <c r="G8" s="316"/>
      <c r="H8" s="316"/>
      <c r="I8" s="316"/>
      <c r="J8" s="316"/>
      <c r="K8" s="316"/>
      <c r="L8" s="316"/>
      <c r="M8" s="316"/>
      <c r="N8" s="316"/>
      <c r="O8" s="316"/>
      <c r="P8" s="316"/>
      <c r="Q8" s="316"/>
      <c r="R8" s="316"/>
      <c r="S8" s="316"/>
      <c r="T8" s="316"/>
    </row>
    <row r="9" spans="1:20" ht="26.25" x14ac:dyDescent="0.4">
      <c r="A9" s="342">
        <v>1</v>
      </c>
      <c r="B9" s="335" t="s">
        <v>14</v>
      </c>
      <c r="C9" s="343">
        <v>353.32730600000002</v>
      </c>
      <c r="D9" s="343">
        <v>0</v>
      </c>
      <c r="E9" s="343">
        <v>0</v>
      </c>
      <c r="F9" s="343">
        <v>416.13211799999999</v>
      </c>
      <c r="G9" s="343">
        <v>22.478899999999999</v>
      </c>
      <c r="H9" s="343">
        <v>22.478899999999999</v>
      </c>
      <c r="I9" s="343">
        <v>1155.1553967750001</v>
      </c>
      <c r="J9" s="343">
        <v>259.08730000000003</v>
      </c>
      <c r="K9" s="343">
        <v>259.08730000000003</v>
      </c>
      <c r="L9" s="343">
        <v>3473.7536420000001</v>
      </c>
      <c r="M9" s="343">
        <v>0</v>
      </c>
      <c r="N9" s="343">
        <v>0</v>
      </c>
      <c r="O9" s="343">
        <v>15887.747923999999</v>
      </c>
      <c r="P9" s="343">
        <v>4354.9566000000004</v>
      </c>
      <c r="Q9" s="343">
        <v>4354.9566000000004</v>
      </c>
      <c r="R9" s="343">
        <f>SUM(C9+F9+I9+L9+O9)</f>
        <v>21286.116386775</v>
      </c>
      <c r="S9" s="343">
        <f>SUM(D9+G9+J9+M9+P9)</f>
        <v>4636.5228000000006</v>
      </c>
      <c r="T9" s="343">
        <f>SUM(E9+H9+K9+N9+Q9)</f>
        <v>4636.5228000000006</v>
      </c>
    </row>
    <row r="10" spans="1:20" ht="26.25" x14ac:dyDescent="0.4">
      <c r="A10" s="342">
        <v>2</v>
      </c>
      <c r="B10" s="335" t="s">
        <v>15</v>
      </c>
      <c r="C10" s="343">
        <v>737.35821999999996</v>
      </c>
      <c r="D10" s="343">
        <v>7.1132999999999997</v>
      </c>
      <c r="E10" s="343">
        <v>7.1132999999999997</v>
      </c>
      <c r="F10" s="343">
        <v>622.82036000000005</v>
      </c>
      <c r="G10" s="343">
        <v>3.3574999999999999</v>
      </c>
      <c r="H10" s="343">
        <v>3.3574999999999999</v>
      </c>
      <c r="I10" s="343">
        <v>2009.2159446999999</v>
      </c>
      <c r="J10" s="343">
        <v>1505.5522000000001</v>
      </c>
      <c r="K10" s="343">
        <v>1505.5522000000001</v>
      </c>
      <c r="L10" s="343">
        <v>1806.5534399999999</v>
      </c>
      <c r="M10" s="343">
        <v>1542.3263999999999</v>
      </c>
      <c r="N10" s="343">
        <v>1542.3263999999999</v>
      </c>
      <c r="O10" s="343">
        <v>5547.3872799999999</v>
      </c>
      <c r="P10" s="343">
        <v>0</v>
      </c>
      <c r="Q10" s="343">
        <v>0</v>
      </c>
      <c r="R10" s="343">
        <f>SUM(C10+F10+I10+L10+O10)</f>
        <v>10723.3352447</v>
      </c>
      <c r="S10" s="343">
        <f t="shared" ref="S10:T12" si="0">SUM(D10+G10+J10+M10+P10)</f>
        <v>3058.3494000000001</v>
      </c>
      <c r="T10" s="343">
        <f t="shared" si="0"/>
        <v>3058.3494000000001</v>
      </c>
    </row>
    <row r="11" spans="1:20" ht="26.25" x14ac:dyDescent="0.4">
      <c r="A11" s="342">
        <v>3</v>
      </c>
      <c r="B11" s="335" t="s">
        <v>16</v>
      </c>
      <c r="C11" s="343">
        <v>71.034304000000006</v>
      </c>
      <c r="D11" s="343">
        <v>5.22</v>
      </c>
      <c r="E11" s="343">
        <v>5.22</v>
      </c>
      <c r="F11" s="343">
        <v>109.028812</v>
      </c>
      <c r="G11" s="343">
        <v>6.2635698250000003</v>
      </c>
      <c r="H11" s="343">
        <v>6.2635698250000003</v>
      </c>
      <c r="I11" s="343">
        <v>699.31276449999996</v>
      </c>
      <c r="J11" s="343">
        <v>25.087567432250001</v>
      </c>
      <c r="K11" s="343">
        <v>25.087567432250001</v>
      </c>
      <c r="L11" s="343">
        <v>1390.584928</v>
      </c>
      <c r="M11" s="343">
        <v>1114.8836931691501</v>
      </c>
      <c r="N11" s="343">
        <v>1114.8836931691501</v>
      </c>
      <c r="O11" s="343">
        <v>3720.7535160000002</v>
      </c>
      <c r="P11" s="343">
        <v>70.706444000000005</v>
      </c>
      <c r="Q11" s="343">
        <v>70.706444000000005</v>
      </c>
      <c r="R11" s="343">
        <f>SUM(C11+F11+I11+L11+O11)</f>
        <v>5990.7143245000007</v>
      </c>
      <c r="S11" s="343">
        <f t="shared" si="0"/>
        <v>1222.1612744264</v>
      </c>
      <c r="T11" s="343">
        <f t="shared" si="0"/>
        <v>1222.1612744264</v>
      </c>
    </row>
    <row r="12" spans="1:20" ht="26.25" x14ac:dyDescent="0.4">
      <c r="A12" s="342">
        <v>4</v>
      </c>
      <c r="B12" s="335" t="s">
        <v>17</v>
      </c>
      <c r="C12" s="343">
        <v>104.960472</v>
      </c>
      <c r="D12" s="343">
        <v>0</v>
      </c>
      <c r="E12" s="343">
        <v>0</v>
      </c>
      <c r="F12" s="343">
        <v>149.32621599999999</v>
      </c>
      <c r="G12" s="343">
        <v>0</v>
      </c>
      <c r="H12" s="343">
        <v>0</v>
      </c>
      <c r="I12" s="343">
        <v>701.17600449999998</v>
      </c>
      <c r="J12" s="343">
        <v>3181.25</v>
      </c>
      <c r="K12" s="343">
        <v>3181.25</v>
      </c>
      <c r="L12" s="343">
        <v>639.46290399999998</v>
      </c>
      <c r="M12" s="343">
        <v>494.87</v>
      </c>
      <c r="N12" s="343">
        <v>494.87</v>
      </c>
      <c r="O12" s="343">
        <v>2514.7016880000001</v>
      </c>
      <c r="P12" s="343">
        <v>494.87</v>
      </c>
      <c r="Q12" s="343">
        <v>494.87</v>
      </c>
      <c r="R12" s="343">
        <f>SUM(C12+F12+I12+L12+O12)</f>
        <v>4109.6272845000003</v>
      </c>
      <c r="S12" s="343">
        <f t="shared" si="0"/>
        <v>4170.99</v>
      </c>
      <c r="T12" s="343">
        <f t="shared" si="0"/>
        <v>4170.99</v>
      </c>
    </row>
    <row r="13" spans="1:20" ht="26.25" x14ac:dyDescent="0.4">
      <c r="A13" s="342"/>
      <c r="B13" s="344" t="s">
        <v>18</v>
      </c>
      <c r="C13" s="343">
        <f t="shared" ref="C13:T13" si="1">SUM(C9:C12)</f>
        <v>1266.680302</v>
      </c>
      <c r="D13" s="343">
        <f t="shared" si="1"/>
        <v>12.333299999999999</v>
      </c>
      <c r="E13" s="343">
        <f t="shared" si="1"/>
        <v>12.333299999999999</v>
      </c>
      <c r="F13" s="343">
        <f t="shared" si="1"/>
        <v>1297.3075060000001</v>
      </c>
      <c r="G13" s="343">
        <f t="shared" si="1"/>
        <v>32.099969824999995</v>
      </c>
      <c r="H13" s="343">
        <f t="shared" si="1"/>
        <v>32.099969824999995</v>
      </c>
      <c r="I13" s="343">
        <f t="shared" si="1"/>
        <v>4564.8601104749996</v>
      </c>
      <c r="J13" s="343">
        <f t="shared" si="1"/>
        <v>4970.9770674322499</v>
      </c>
      <c r="K13" s="343">
        <f t="shared" si="1"/>
        <v>4970.9770674322499</v>
      </c>
      <c r="L13" s="343">
        <f t="shared" si="1"/>
        <v>7310.3549140000005</v>
      </c>
      <c r="M13" s="343">
        <f t="shared" si="1"/>
        <v>3152.0800931691501</v>
      </c>
      <c r="N13" s="343">
        <f t="shared" si="1"/>
        <v>3152.0800931691501</v>
      </c>
      <c r="O13" s="343">
        <f t="shared" si="1"/>
        <v>27670.590408</v>
      </c>
      <c r="P13" s="343">
        <f t="shared" si="1"/>
        <v>4920.5330440000007</v>
      </c>
      <c r="Q13" s="343">
        <f t="shared" si="1"/>
        <v>4920.5330440000007</v>
      </c>
      <c r="R13" s="343">
        <f t="shared" si="1"/>
        <v>42109.793240474995</v>
      </c>
      <c r="S13" s="343">
        <f t="shared" si="1"/>
        <v>13088.0234744264</v>
      </c>
      <c r="T13" s="343">
        <f t="shared" si="1"/>
        <v>13088.0234744264</v>
      </c>
    </row>
    <row r="14" spans="1:20" ht="26.25" x14ac:dyDescent="0.4">
      <c r="A14" s="345" t="s">
        <v>19</v>
      </c>
      <c r="B14" s="346" t="s">
        <v>651</v>
      </c>
      <c r="C14" s="343"/>
      <c r="D14" s="343"/>
      <c r="E14" s="343"/>
      <c r="F14" s="343"/>
      <c r="G14" s="343"/>
      <c r="H14" s="343"/>
      <c r="I14" s="343"/>
      <c r="J14" s="343"/>
      <c r="K14" s="343"/>
      <c r="L14" s="343"/>
      <c r="M14" s="343"/>
      <c r="N14" s="343"/>
      <c r="O14" s="343"/>
      <c r="P14" s="343"/>
      <c r="Q14" s="343"/>
      <c r="R14" s="343"/>
      <c r="S14" s="343"/>
      <c r="T14" s="343"/>
    </row>
    <row r="15" spans="1:20" ht="26.25" x14ac:dyDescent="0.4">
      <c r="A15" s="345">
        <v>1</v>
      </c>
      <c r="B15" s="335" t="s">
        <v>21</v>
      </c>
      <c r="C15" s="343">
        <v>11.22232</v>
      </c>
      <c r="D15" s="343">
        <v>0</v>
      </c>
      <c r="E15" s="343">
        <v>0</v>
      </c>
      <c r="F15" s="343">
        <v>15.04846</v>
      </c>
      <c r="G15" s="343">
        <v>0</v>
      </c>
      <c r="H15" s="343">
        <v>0</v>
      </c>
      <c r="I15" s="343">
        <v>270.62540000000001</v>
      </c>
      <c r="J15" s="343">
        <v>45.506900000000002</v>
      </c>
      <c r="K15" s="343">
        <v>45.506900000000002</v>
      </c>
      <c r="L15" s="343">
        <v>121.66904</v>
      </c>
      <c r="M15" s="343">
        <v>103.12179999999999</v>
      </c>
      <c r="N15" s="343">
        <v>103.12179999999999</v>
      </c>
      <c r="O15" s="343">
        <v>493.35437999999999</v>
      </c>
      <c r="P15" s="343">
        <v>1064.8833</v>
      </c>
      <c r="Q15" s="343">
        <v>1064.8833</v>
      </c>
      <c r="R15" s="343">
        <f>SUM(C15+F15+I15+L15+O15)</f>
        <v>911.91959999999995</v>
      </c>
      <c r="S15" s="343">
        <f>SUM(D15+G15+J15+M15+P15)</f>
        <v>1213.5119999999999</v>
      </c>
      <c r="T15" s="343">
        <f>SUM(E15+H15+K15+N15+Q15)</f>
        <v>1213.5119999999999</v>
      </c>
    </row>
    <row r="16" spans="1:20" ht="26.25" x14ac:dyDescent="0.4">
      <c r="A16" s="345">
        <v>2</v>
      </c>
      <c r="B16" s="335" t="s">
        <v>22</v>
      </c>
      <c r="C16" s="343">
        <v>5.0315200000000004</v>
      </c>
      <c r="D16" s="343">
        <v>0</v>
      </c>
      <c r="E16" s="343">
        <v>0</v>
      </c>
      <c r="F16" s="343">
        <v>14.242459999999999</v>
      </c>
      <c r="G16" s="343">
        <v>0.8579</v>
      </c>
      <c r="H16" s="343">
        <v>0.8579</v>
      </c>
      <c r="I16" s="343">
        <v>133.7671</v>
      </c>
      <c r="J16" s="343">
        <v>15.7079</v>
      </c>
      <c r="K16" s="343">
        <v>15.7079</v>
      </c>
      <c r="L16" s="343">
        <v>61.025039999999997</v>
      </c>
      <c r="M16" s="343">
        <v>14.923500000000001</v>
      </c>
      <c r="N16" s="343">
        <v>14.923500000000001</v>
      </c>
      <c r="O16" s="343">
        <v>268.49257999999998</v>
      </c>
      <c r="P16" s="343">
        <v>300.92899999999997</v>
      </c>
      <c r="Q16" s="343">
        <v>300.92899999999997</v>
      </c>
      <c r="R16" s="343">
        <f t="shared" ref="R16:T22" si="2">SUM(C16+F16+I16+L16+O16)</f>
        <v>482.55869999999993</v>
      </c>
      <c r="S16" s="343">
        <f t="shared" si="2"/>
        <v>332.41829999999999</v>
      </c>
      <c r="T16" s="343">
        <f t="shared" si="2"/>
        <v>332.41829999999999</v>
      </c>
    </row>
    <row r="17" spans="1:20" ht="26.25" x14ac:dyDescent="0.4">
      <c r="A17" s="345">
        <v>3</v>
      </c>
      <c r="B17" s="335" t="s">
        <v>23</v>
      </c>
      <c r="C17" s="343">
        <v>16.02242</v>
      </c>
      <c r="D17" s="343">
        <v>0</v>
      </c>
      <c r="E17" s="343">
        <v>0</v>
      </c>
      <c r="F17" s="343">
        <v>83.452860000000001</v>
      </c>
      <c r="G17" s="343">
        <v>0.9</v>
      </c>
      <c r="H17" s="343">
        <v>0.9</v>
      </c>
      <c r="I17" s="343">
        <v>70.851699999999994</v>
      </c>
      <c r="J17" s="343">
        <v>27.95</v>
      </c>
      <c r="K17" s="343">
        <v>27.95</v>
      </c>
      <c r="L17" s="343">
        <v>87.286339999999996</v>
      </c>
      <c r="M17" s="343">
        <v>3.69</v>
      </c>
      <c r="N17" s="343">
        <v>3.69</v>
      </c>
      <c r="O17" s="343">
        <v>424.93387999999999</v>
      </c>
      <c r="P17" s="343">
        <v>80.569999999999993</v>
      </c>
      <c r="Q17" s="343">
        <v>80.569999999999993</v>
      </c>
      <c r="R17" s="343">
        <f t="shared" si="2"/>
        <v>682.54719999999998</v>
      </c>
      <c r="S17" s="343">
        <f t="shared" si="2"/>
        <v>113.10999999999999</v>
      </c>
      <c r="T17" s="343">
        <f t="shared" si="2"/>
        <v>113.10999999999999</v>
      </c>
    </row>
    <row r="18" spans="1:20" ht="26.25" x14ac:dyDescent="0.4">
      <c r="A18" s="345">
        <v>4</v>
      </c>
      <c r="B18" s="335" t="s">
        <v>24</v>
      </c>
      <c r="C18" s="343">
        <v>27.407720000000001</v>
      </c>
      <c r="D18" s="343">
        <v>0</v>
      </c>
      <c r="E18" s="343">
        <v>0</v>
      </c>
      <c r="F18" s="343">
        <v>33.125660000000003</v>
      </c>
      <c r="G18" s="343">
        <v>2.2315999999999998</v>
      </c>
      <c r="H18" s="343">
        <v>2.2315999999999998</v>
      </c>
      <c r="I18" s="343">
        <v>187.41605559999999</v>
      </c>
      <c r="J18" s="343">
        <v>7.0151000000000003</v>
      </c>
      <c r="K18" s="343">
        <v>7.0151000000000003</v>
      </c>
      <c r="L18" s="343">
        <v>462.06484</v>
      </c>
      <c r="M18" s="343">
        <v>0</v>
      </c>
      <c r="N18" s="343">
        <v>0</v>
      </c>
      <c r="O18" s="343">
        <v>2355.8631799999998</v>
      </c>
      <c r="P18" s="343">
        <v>2358.9025000000001</v>
      </c>
      <c r="Q18" s="343">
        <v>2358.9025000000001</v>
      </c>
      <c r="R18" s="343">
        <f t="shared" si="2"/>
        <v>3065.8774555999998</v>
      </c>
      <c r="S18" s="343">
        <f t="shared" si="2"/>
        <v>2368.1492000000003</v>
      </c>
      <c r="T18" s="343">
        <f t="shared" si="2"/>
        <v>2368.1492000000003</v>
      </c>
    </row>
    <row r="19" spans="1:20" ht="26.25" x14ac:dyDescent="0.4">
      <c r="A19" s="345">
        <v>5</v>
      </c>
      <c r="B19" s="335" t="s">
        <v>25</v>
      </c>
      <c r="C19" s="343">
        <v>50.762</v>
      </c>
      <c r="D19" s="343">
        <v>0</v>
      </c>
      <c r="E19" s="343">
        <v>0</v>
      </c>
      <c r="F19" s="343">
        <v>27.7013</v>
      </c>
      <c r="G19" s="343">
        <v>0</v>
      </c>
      <c r="H19" s="343">
        <v>0</v>
      </c>
      <c r="I19" s="343">
        <v>126.4482</v>
      </c>
      <c r="J19" s="343">
        <v>2.6</v>
      </c>
      <c r="K19" s="343">
        <v>2.6</v>
      </c>
      <c r="L19" s="343">
        <v>269.37150000000003</v>
      </c>
      <c r="M19" s="343">
        <v>16.649999999999999</v>
      </c>
      <c r="N19" s="343">
        <v>16.649999999999999</v>
      </c>
      <c r="O19" s="343">
        <v>1249.4106999999999</v>
      </c>
      <c r="P19" s="343">
        <v>68.858099999999993</v>
      </c>
      <c r="Q19" s="343">
        <v>68.858099999999993</v>
      </c>
      <c r="R19" s="343">
        <f t="shared" si="2"/>
        <v>1723.6936999999998</v>
      </c>
      <c r="S19" s="343">
        <f t="shared" si="2"/>
        <v>88.108099999999993</v>
      </c>
      <c r="T19" s="343">
        <f t="shared" si="2"/>
        <v>88.108099999999993</v>
      </c>
    </row>
    <row r="20" spans="1:20" ht="26.25" x14ac:dyDescent="0.4">
      <c r="A20" s="345">
        <v>6</v>
      </c>
      <c r="B20" s="335" t="s">
        <v>26</v>
      </c>
      <c r="C20" s="343">
        <v>20.758344000000001</v>
      </c>
      <c r="D20" s="343">
        <v>0</v>
      </c>
      <c r="E20" s="343">
        <v>0</v>
      </c>
      <c r="F20" s="343">
        <v>33.758431999999999</v>
      </c>
      <c r="G20" s="343">
        <v>0</v>
      </c>
      <c r="H20" s="343">
        <v>0</v>
      </c>
      <c r="I20" s="343">
        <v>222.33601999999999</v>
      </c>
      <c r="J20" s="343">
        <v>25.393239999999999</v>
      </c>
      <c r="K20" s="343">
        <v>25.393239999999999</v>
      </c>
      <c r="L20" s="343">
        <v>322.502408</v>
      </c>
      <c r="M20" s="343">
        <v>129.6052</v>
      </c>
      <c r="N20" s="343">
        <v>129.6052</v>
      </c>
      <c r="O20" s="343">
        <v>1593.622476</v>
      </c>
      <c r="P20" s="343">
        <v>387.37830000000002</v>
      </c>
      <c r="Q20" s="343">
        <v>387.37830000000002</v>
      </c>
      <c r="R20" s="343">
        <f t="shared" si="2"/>
        <v>2192.97768</v>
      </c>
      <c r="S20" s="343">
        <f t="shared" si="2"/>
        <v>542.37674000000004</v>
      </c>
      <c r="T20" s="343">
        <f t="shared" si="2"/>
        <v>542.37674000000004</v>
      </c>
    </row>
    <row r="21" spans="1:20" ht="26.25" x14ac:dyDescent="0.4">
      <c r="A21" s="345">
        <v>7</v>
      </c>
      <c r="B21" s="335" t="s">
        <v>27</v>
      </c>
      <c r="C21" s="343">
        <v>3.0950000000000002</v>
      </c>
      <c r="D21" s="343">
        <v>0</v>
      </c>
      <c r="E21" s="343">
        <v>0</v>
      </c>
      <c r="F21" s="343">
        <v>3.4060000000000001</v>
      </c>
      <c r="G21" s="343">
        <v>0.61899999999999999</v>
      </c>
      <c r="H21" s="343">
        <v>0.61899999999999999</v>
      </c>
      <c r="I21" s="343">
        <v>26.34</v>
      </c>
      <c r="J21" s="343">
        <v>0.50480000000000003</v>
      </c>
      <c r="K21" s="343">
        <v>0.50480000000000003</v>
      </c>
      <c r="L21" s="343">
        <v>20.02</v>
      </c>
      <c r="M21" s="343">
        <v>0</v>
      </c>
      <c r="N21" s="343">
        <v>0</v>
      </c>
      <c r="O21" s="343">
        <v>103.01900000000001</v>
      </c>
      <c r="P21" s="343">
        <v>206.32140000000001</v>
      </c>
      <c r="Q21" s="343">
        <v>206.32140000000001</v>
      </c>
      <c r="R21" s="343">
        <f t="shared" si="2"/>
        <v>155.88</v>
      </c>
      <c r="S21" s="343">
        <f t="shared" si="2"/>
        <v>207.4452</v>
      </c>
      <c r="T21" s="343">
        <f t="shared" si="2"/>
        <v>207.4452</v>
      </c>
    </row>
    <row r="22" spans="1:20" ht="26.25" x14ac:dyDescent="0.4">
      <c r="A22" s="345">
        <v>8</v>
      </c>
      <c r="B22" s="347" t="s">
        <v>28</v>
      </c>
      <c r="C22" s="343">
        <v>4.8921999999999999</v>
      </c>
      <c r="D22" s="343">
        <v>0.86</v>
      </c>
      <c r="E22" s="343">
        <v>0.86</v>
      </c>
      <c r="F22" s="343">
        <v>9.4337</v>
      </c>
      <c r="G22" s="343">
        <v>0.36</v>
      </c>
      <c r="H22" s="343">
        <v>0.36</v>
      </c>
      <c r="I22" s="343">
        <v>52.180999999999997</v>
      </c>
      <c r="J22" s="343">
        <v>2.78</v>
      </c>
      <c r="K22" s="343">
        <v>2.78</v>
      </c>
      <c r="L22" s="343">
        <v>43.960099999999997</v>
      </c>
      <c r="M22" s="343">
        <v>0</v>
      </c>
      <c r="N22" s="343">
        <v>0</v>
      </c>
      <c r="O22" s="343">
        <v>207.2713</v>
      </c>
      <c r="P22" s="343">
        <v>4.72</v>
      </c>
      <c r="Q22" s="343">
        <v>4.72</v>
      </c>
      <c r="R22" s="343">
        <f t="shared" si="2"/>
        <v>317.73829999999998</v>
      </c>
      <c r="S22" s="343">
        <f t="shared" si="2"/>
        <v>8.7199999999999989</v>
      </c>
      <c r="T22" s="343">
        <f t="shared" si="2"/>
        <v>8.7199999999999989</v>
      </c>
    </row>
    <row r="23" spans="1:20" ht="26.25" x14ac:dyDescent="0.4">
      <c r="A23" s="345"/>
      <c r="B23" s="346" t="s">
        <v>29</v>
      </c>
      <c r="C23" s="343">
        <f t="shared" ref="C23:T23" si="3">SUM(C15:C22)</f>
        <v>139.19152400000002</v>
      </c>
      <c r="D23" s="343">
        <f t="shared" si="3"/>
        <v>0.86</v>
      </c>
      <c r="E23" s="343">
        <f t="shared" si="3"/>
        <v>0.86</v>
      </c>
      <c r="F23" s="343">
        <f t="shared" si="3"/>
        <v>220.16887199999999</v>
      </c>
      <c r="G23" s="343">
        <f t="shared" si="3"/>
        <v>4.9684999999999997</v>
      </c>
      <c r="H23" s="343">
        <f t="shared" si="3"/>
        <v>4.9684999999999997</v>
      </c>
      <c r="I23" s="343">
        <f t="shared" si="3"/>
        <v>1089.9654756</v>
      </c>
      <c r="J23" s="343">
        <f t="shared" si="3"/>
        <v>127.45793999999999</v>
      </c>
      <c r="K23" s="343">
        <f t="shared" si="3"/>
        <v>127.45793999999999</v>
      </c>
      <c r="L23" s="343">
        <f t="shared" si="3"/>
        <v>1387.8992680000001</v>
      </c>
      <c r="M23" s="343">
        <f t="shared" si="3"/>
        <v>267.9905</v>
      </c>
      <c r="N23" s="343">
        <f t="shared" si="3"/>
        <v>267.9905</v>
      </c>
      <c r="O23" s="343">
        <f t="shared" si="3"/>
        <v>6695.9674960000011</v>
      </c>
      <c r="P23" s="343">
        <f t="shared" si="3"/>
        <v>4472.5626000000002</v>
      </c>
      <c r="Q23" s="343">
        <f t="shared" si="3"/>
        <v>4472.5626000000002</v>
      </c>
      <c r="R23" s="343">
        <f t="shared" si="3"/>
        <v>9533.1926355999967</v>
      </c>
      <c r="S23" s="343">
        <f t="shared" si="3"/>
        <v>4873.8395400000009</v>
      </c>
      <c r="T23" s="343">
        <f t="shared" si="3"/>
        <v>4873.8395400000009</v>
      </c>
    </row>
    <row r="24" spans="1:20" ht="26.25" x14ac:dyDescent="0.4">
      <c r="A24" s="978"/>
      <c r="B24" s="978"/>
      <c r="C24" s="978"/>
      <c r="D24" s="978"/>
      <c r="E24" s="978"/>
      <c r="F24" s="978"/>
      <c r="G24" s="978"/>
      <c r="H24" s="978"/>
      <c r="I24" s="978"/>
      <c r="J24" s="978"/>
      <c r="K24" s="978"/>
      <c r="L24" s="978"/>
      <c r="M24" s="978"/>
      <c r="N24" s="978"/>
      <c r="O24" s="978"/>
      <c r="P24" s="978"/>
      <c r="Q24" s="978"/>
      <c r="R24" s="348"/>
      <c r="S24" s="348"/>
      <c r="T24" s="348"/>
    </row>
    <row r="25" spans="1:20" ht="26.25" x14ac:dyDescent="0.4">
      <c r="A25" s="979" t="s">
        <v>656</v>
      </c>
      <c r="B25" s="979"/>
      <c r="C25" s="979"/>
      <c r="D25" s="979"/>
      <c r="E25" s="979"/>
      <c r="F25" s="979"/>
      <c r="G25" s="979"/>
      <c r="H25" s="979"/>
      <c r="I25" s="979"/>
      <c r="J25" s="979"/>
      <c r="K25" s="979"/>
      <c r="L25" s="979"/>
      <c r="M25" s="979"/>
      <c r="N25" s="979"/>
      <c r="O25" s="979"/>
      <c r="P25" s="979"/>
      <c r="Q25" s="979"/>
      <c r="R25" s="348"/>
      <c r="S25" s="348"/>
      <c r="T25" s="348"/>
    </row>
    <row r="26" spans="1:20" ht="26.25" x14ac:dyDescent="0.4">
      <c r="A26" s="979" t="s">
        <v>661</v>
      </c>
      <c r="B26" s="979"/>
      <c r="C26" s="979"/>
      <c r="D26" s="979"/>
      <c r="E26" s="979"/>
      <c r="F26" s="979"/>
      <c r="G26" s="979"/>
      <c r="H26" s="979"/>
      <c r="I26" s="979"/>
      <c r="J26" s="979"/>
      <c r="K26" s="979"/>
      <c r="L26" s="979"/>
      <c r="M26" s="979"/>
      <c r="N26" s="979"/>
      <c r="O26" s="979"/>
      <c r="P26" s="979"/>
      <c r="Q26" s="979"/>
      <c r="R26" s="348"/>
      <c r="S26" s="348"/>
      <c r="T26" s="348"/>
    </row>
    <row r="27" spans="1:20" ht="27" thickBot="1" x14ac:dyDescent="0.45">
      <c r="A27" s="969" t="s">
        <v>662</v>
      </c>
      <c r="B27" s="970"/>
      <c r="C27" s="970"/>
      <c r="D27" s="970"/>
      <c r="E27" s="970"/>
      <c r="F27" s="970"/>
      <c r="G27" s="970"/>
      <c r="H27" s="970"/>
      <c r="I27" s="970"/>
      <c r="J27" s="970"/>
      <c r="K27" s="970"/>
      <c r="L27" s="970"/>
      <c r="M27" s="970"/>
      <c r="N27" s="970"/>
      <c r="O27" s="970"/>
      <c r="P27" s="970"/>
      <c r="Q27" s="970"/>
      <c r="R27" s="970"/>
      <c r="S27" s="970"/>
      <c r="T27" s="970"/>
    </row>
    <row r="28" spans="1:20" ht="52.5" x14ac:dyDescent="0.3">
      <c r="A28" s="349" t="s">
        <v>640</v>
      </c>
      <c r="B28" s="350" t="s">
        <v>572</v>
      </c>
      <c r="C28" s="971" t="s">
        <v>658</v>
      </c>
      <c r="D28" s="972"/>
      <c r="E28" s="973"/>
      <c r="F28" s="966" t="s">
        <v>643</v>
      </c>
      <c r="G28" s="966"/>
      <c r="H28" s="966"/>
      <c r="I28" s="966" t="s">
        <v>644</v>
      </c>
      <c r="J28" s="966"/>
      <c r="K28" s="966"/>
      <c r="L28" s="977" t="s">
        <v>659</v>
      </c>
      <c r="M28" s="966"/>
      <c r="N28" s="966"/>
      <c r="O28" s="966" t="s">
        <v>645</v>
      </c>
      <c r="P28" s="966"/>
      <c r="Q28" s="966"/>
      <c r="R28" s="966" t="s">
        <v>660</v>
      </c>
      <c r="S28" s="966"/>
      <c r="T28" s="966"/>
    </row>
    <row r="29" spans="1:20" ht="27" thickBot="1" x14ac:dyDescent="0.35">
      <c r="A29" s="351"/>
      <c r="B29" s="352"/>
      <c r="C29" s="974"/>
      <c r="D29" s="975"/>
      <c r="E29" s="976"/>
      <c r="F29" s="966"/>
      <c r="G29" s="966"/>
      <c r="H29" s="966"/>
      <c r="I29" s="966"/>
      <c r="J29" s="966"/>
      <c r="K29" s="966"/>
      <c r="L29" s="966"/>
      <c r="M29" s="966"/>
      <c r="N29" s="966"/>
      <c r="O29" s="966"/>
      <c r="P29" s="966"/>
      <c r="Q29" s="966"/>
      <c r="R29" s="966"/>
      <c r="S29" s="966"/>
      <c r="T29" s="966"/>
    </row>
    <row r="30" spans="1:20" ht="26.25" x14ac:dyDescent="0.4">
      <c r="A30" s="351"/>
      <c r="B30" s="352"/>
      <c r="C30" s="350" t="s">
        <v>647</v>
      </c>
      <c r="D30" s="967" t="s">
        <v>648</v>
      </c>
      <c r="E30" s="968"/>
      <c r="F30" s="350" t="s">
        <v>647</v>
      </c>
      <c r="G30" s="967" t="s">
        <v>648</v>
      </c>
      <c r="H30" s="968"/>
      <c r="I30" s="350" t="s">
        <v>647</v>
      </c>
      <c r="J30" s="967" t="s">
        <v>648</v>
      </c>
      <c r="K30" s="968"/>
      <c r="L30" s="350" t="s">
        <v>647</v>
      </c>
      <c r="M30" s="967" t="s">
        <v>648</v>
      </c>
      <c r="N30" s="968"/>
      <c r="O30" s="350" t="s">
        <v>647</v>
      </c>
      <c r="P30" s="967" t="s">
        <v>648</v>
      </c>
      <c r="Q30" s="968"/>
      <c r="R30" s="350" t="s">
        <v>647</v>
      </c>
      <c r="S30" s="967" t="s">
        <v>648</v>
      </c>
      <c r="T30" s="968"/>
    </row>
    <row r="31" spans="1:20" ht="131.25" x14ac:dyDescent="0.4">
      <c r="A31" s="353"/>
      <c r="B31" s="354"/>
      <c r="C31" s="354"/>
      <c r="D31" s="355" t="s">
        <v>649</v>
      </c>
      <c r="E31" s="355" t="s">
        <v>650</v>
      </c>
      <c r="F31" s="354"/>
      <c r="G31" s="355" t="s">
        <v>649</v>
      </c>
      <c r="H31" s="355" t="s">
        <v>650</v>
      </c>
      <c r="I31" s="354"/>
      <c r="J31" s="355" t="s">
        <v>649</v>
      </c>
      <c r="K31" s="355" t="s">
        <v>650</v>
      </c>
      <c r="L31" s="354"/>
      <c r="M31" s="355" t="s">
        <v>649</v>
      </c>
      <c r="N31" s="355" t="s">
        <v>650</v>
      </c>
      <c r="O31" s="354"/>
      <c r="P31" s="355" t="s">
        <v>649</v>
      </c>
      <c r="Q31" s="355" t="s">
        <v>650</v>
      </c>
      <c r="R31" s="354"/>
      <c r="S31" s="355" t="s">
        <v>649</v>
      </c>
      <c r="T31" s="355" t="s">
        <v>650</v>
      </c>
    </row>
    <row r="32" spans="1:20" ht="26.25" x14ac:dyDescent="0.4">
      <c r="A32" s="345" t="s">
        <v>30</v>
      </c>
      <c r="B32" s="346" t="s">
        <v>31</v>
      </c>
      <c r="C32" s="356"/>
      <c r="D32" s="356"/>
      <c r="E32" s="356"/>
      <c r="F32" s="356"/>
      <c r="G32" s="356"/>
      <c r="H32" s="356"/>
      <c r="I32" s="356"/>
      <c r="J32" s="356"/>
      <c r="K32" s="356"/>
      <c r="L32" s="356"/>
      <c r="M32" s="356"/>
      <c r="N32" s="356"/>
      <c r="O32" s="356"/>
      <c r="P32" s="356"/>
      <c r="Q32" s="356"/>
      <c r="R32" s="356"/>
      <c r="S32" s="356"/>
      <c r="T32" s="356"/>
    </row>
    <row r="33" spans="1:20" ht="26.25" x14ac:dyDescent="0.4">
      <c r="A33" s="357">
        <v>1</v>
      </c>
      <c r="B33" s="335" t="s">
        <v>32</v>
      </c>
      <c r="C33" s="343">
        <v>7.7691600000000003</v>
      </c>
      <c r="D33" s="343">
        <v>0.11</v>
      </c>
      <c r="E33" s="343">
        <v>0.11</v>
      </c>
      <c r="F33" s="343">
        <v>28.484079999999999</v>
      </c>
      <c r="G33" s="343">
        <v>0.55402251000000002</v>
      </c>
      <c r="H33" s="343">
        <v>0.55402251000000002</v>
      </c>
      <c r="I33" s="343">
        <v>2662.9704778</v>
      </c>
      <c r="J33" s="343">
        <v>91.945283838999998</v>
      </c>
      <c r="K33" s="343">
        <v>91.945283838999998</v>
      </c>
      <c r="L33" s="343">
        <v>1786.1850199999999</v>
      </c>
      <c r="M33" s="343">
        <v>1.6211671839999999</v>
      </c>
      <c r="N33" s="343">
        <v>1.6211671839999999</v>
      </c>
      <c r="O33" s="343">
        <v>2313.2043399999998</v>
      </c>
      <c r="P33" s="343">
        <v>148.72988468700001</v>
      </c>
      <c r="Q33" s="343">
        <v>148.72988468700001</v>
      </c>
      <c r="R33" s="343">
        <f>SUM(C33+F33+I33+L33+O33)</f>
        <v>6798.6130778000006</v>
      </c>
      <c r="S33" s="343">
        <f>SUM(D33+G33+J33+M33+P33)</f>
        <v>242.96035821999999</v>
      </c>
      <c r="T33" s="343">
        <f>SUM(E33+H33+K33+N33+Q33)</f>
        <v>242.96035821999999</v>
      </c>
    </row>
    <row r="34" spans="1:20" ht="26.25" x14ac:dyDescent="0.4">
      <c r="A34" s="357">
        <v>2</v>
      </c>
      <c r="B34" s="335" t="s">
        <v>33</v>
      </c>
      <c r="C34" s="343">
        <v>56.524180000000001</v>
      </c>
      <c r="D34" s="343">
        <v>2.8</v>
      </c>
      <c r="E34" s="343">
        <v>2.8</v>
      </c>
      <c r="F34" s="343">
        <v>35.726640000000003</v>
      </c>
      <c r="G34" s="343">
        <v>2.722</v>
      </c>
      <c r="H34" s="343">
        <v>2.722</v>
      </c>
      <c r="I34" s="343">
        <v>251.86444449999999</v>
      </c>
      <c r="J34" s="343">
        <v>202.0977</v>
      </c>
      <c r="K34" s="343">
        <v>202.0977</v>
      </c>
      <c r="L34" s="343">
        <v>663.99825999999996</v>
      </c>
      <c r="M34" s="343">
        <v>107.6529</v>
      </c>
      <c r="N34" s="343">
        <v>107.6529</v>
      </c>
      <c r="O34" s="343">
        <v>2837.0328199999999</v>
      </c>
      <c r="P34" s="343">
        <v>544.94320000000198</v>
      </c>
      <c r="Q34" s="343">
        <v>544.94320000000198</v>
      </c>
      <c r="R34" s="343">
        <f t="shared" ref="R34:T53" si="4">SUM(C34+F34+I34+L34+O34)</f>
        <v>3845.1463444999999</v>
      </c>
      <c r="S34" s="343">
        <f t="shared" si="4"/>
        <v>860.21580000000199</v>
      </c>
      <c r="T34" s="343">
        <f t="shared" si="4"/>
        <v>860.21580000000199</v>
      </c>
    </row>
    <row r="35" spans="1:20" ht="26.25" x14ac:dyDescent="0.4">
      <c r="A35" s="357" t="s">
        <v>663</v>
      </c>
      <c r="B35" s="335" t="s">
        <v>34</v>
      </c>
      <c r="C35" s="343">
        <v>33.187600000000003</v>
      </c>
      <c r="D35" s="343">
        <v>0</v>
      </c>
      <c r="E35" s="343">
        <v>0</v>
      </c>
      <c r="F35" s="343">
        <v>14.485799999999999</v>
      </c>
      <c r="G35" s="343">
        <v>0</v>
      </c>
      <c r="H35" s="343">
        <v>0</v>
      </c>
      <c r="I35" s="343">
        <v>187.4042</v>
      </c>
      <c r="J35" s="343">
        <v>0</v>
      </c>
      <c r="K35" s="343">
        <v>0</v>
      </c>
      <c r="L35" s="343">
        <v>94.602199999999996</v>
      </c>
      <c r="M35" s="343">
        <v>0</v>
      </c>
      <c r="N35" s="343">
        <v>0</v>
      </c>
      <c r="O35" s="343">
        <v>213.0478</v>
      </c>
      <c r="P35" s="343">
        <v>1166.8532</v>
      </c>
      <c r="Q35" s="343">
        <v>1166.8532</v>
      </c>
      <c r="R35" s="343">
        <f t="shared" si="4"/>
        <v>542.72759999999994</v>
      </c>
      <c r="S35" s="343">
        <f t="shared" si="4"/>
        <v>1166.8532</v>
      </c>
      <c r="T35" s="343">
        <f t="shared" si="4"/>
        <v>1166.8532</v>
      </c>
    </row>
    <row r="36" spans="1:20" ht="26.25" x14ac:dyDescent="0.4">
      <c r="A36" s="357">
        <v>4</v>
      </c>
      <c r="B36" s="335" t="s">
        <v>35</v>
      </c>
      <c r="C36" s="343">
        <v>6.5049999999999999</v>
      </c>
      <c r="D36" s="343">
        <v>146.53268</v>
      </c>
      <c r="E36" s="343">
        <v>146.53268</v>
      </c>
      <c r="F36" s="343">
        <v>23.2</v>
      </c>
      <c r="G36" s="343">
        <v>0</v>
      </c>
      <c r="H36" s="343">
        <v>0</v>
      </c>
      <c r="I36" s="343">
        <v>165.86</v>
      </c>
      <c r="J36" s="343">
        <v>0</v>
      </c>
      <c r="K36" s="343">
        <v>0</v>
      </c>
      <c r="L36" s="343">
        <v>211.864</v>
      </c>
      <c r="M36" s="343">
        <v>0</v>
      </c>
      <c r="N36" s="343">
        <v>0</v>
      </c>
      <c r="O36" s="343">
        <v>1122.5450000000001</v>
      </c>
      <c r="P36" s="343">
        <v>0</v>
      </c>
      <c r="Q36" s="343">
        <v>0</v>
      </c>
      <c r="R36" s="343">
        <f t="shared" si="4"/>
        <v>1529.9740000000002</v>
      </c>
      <c r="S36" s="343">
        <f t="shared" si="4"/>
        <v>146.53268</v>
      </c>
      <c r="T36" s="343">
        <f t="shared" si="4"/>
        <v>146.53268</v>
      </c>
    </row>
    <row r="37" spans="1:20" ht="26.25" x14ac:dyDescent="0.4">
      <c r="A37" s="357">
        <v>5</v>
      </c>
      <c r="B37" s="335" t="s">
        <v>36</v>
      </c>
      <c r="C37" s="343">
        <v>3.0849000000000002</v>
      </c>
      <c r="D37" s="343">
        <v>0</v>
      </c>
      <c r="E37" s="343">
        <v>0</v>
      </c>
      <c r="F37" s="343">
        <v>4.8003999999999998</v>
      </c>
      <c r="G37" s="343">
        <v>0</v>
      </c>
      <c r="H37" s="343">
        <v>0</v>
      </c>
      <c r="I37" s="343">
        <v>65.928899999999999</v>
      </c>
      <c r="J37" s="343">
        <v>0</v>
      </c>
      <c r="K37" s="343">
        <v>0</v>
      </c>
      <c r="L37" s="343">
        <v>62.236899999999999</v>
      </c>
      <c r="M37" s="343">
        <v>0</v>
      </c>
      <c r="N37" s="343">
        <v>0</v>
      </c>
      <c r="O37" s="343">
        <v>277.45440000000002</v>
      </c>
      <c r="P37" s="343">
        <v>0</v>
      </c>
      <c r="Q37" s="343">
        <v>0</v>
      </c>
      <c r="R37" s="343">
        <f t="shared" si="4"/>
        <v>413.50549999999998</v>
      </c>
      <c r="S37" s="343">
        <f t="shared" si="4"/>
        <v>0</v>
      </c>
      <c r="T37" s="343">
        <f t="shared" si="4"/>
        <v>0</v>
      </c>
    </row>
    <row r="38" spans="1:20" ht="26.25" x14ac:dyDescent="0.4">
      <c r="A38" s="357">
        <v>6</v>
      </c>
      <c r="B38" s="335" t="s">
        <v>37</v>
      </c>
      <c r="C38" s="343">
        <v>1.75</v>
      </c>
      <c r="D38" s="343">
        <v>0</v>
      </c>
      <c r="E38" s="343">
        <v>0</v>
      </c>
      <c r="F38" s="343">
        <v>4.05</v>
      </c>
      <c r="G38" s="343">
        <v>0</v>
      </c>
      <c r="H38" s="343">
        <v>0</v>
      </c>
      <c r="I38" s="343">
        <v>111.1407</v>
      </c>
      <c r="J38" s="343">
        <v>0</v>
      </c>
      <c r="K38" s="343">
        <v>0</v>
      </c>
      <c r="L38" s="343">
        <v>36.61</v>
      </c>
      <c r="M38" s="343">
        <v>0</v>
      </c>
      <c r="N38" s="343">
        <v>0</v>
      </c>
      <c r="O38" s="343">
        <v>191.1977</v>
      </c>
      <c r="P38" s="343">
        <v>0</v>
      </c>
      <c r="Q38" s="343">
        <v>0</v>
      </c>
      <c r="R38" s="343">
        <f t="shared" si="4"/>
        <v>344.7484</v>
      </c>
      <c r="S38" s="343">
        <f t="shared" si="4"/>
        <v>0</v>
      </c>
      <c r="T38" s="343">
        <f t="shared" si="4"/>
        <v>0</v>
      </c>
    </row>
    <row r="39" spans="1:20" ht="26.25" x14ac:dyDescent="0.4">
      <c r="A39" s="357">
        <v>7</v>
      </c>
      <c r="B39" s="335" t="s">
        <v>38</v>
      </c>
      <c r="C39" s="343">
        <v>9.3986000000000001</v>
      </c>
      <c r="D39" s="343">
        <v>0</v>
      </c>
      <c r="E39" s="343">
        <v>0</v>
      </c>
      <c r="F39" s="343">
        <v>6.9287000000000001</v>
      </c>
      <c r="G39" s="343">
        <v>0.12767999999999999</v>
      </c>
      <c r="H39" s="343">
        <v>0.12767999999999999</v>
      </c>
      <c r="I39" s="343">
        <v>53.628300000000003</v>
      </c>
      <c r="J39" s="343">
        <v>68.411100000000005</v>
      </c>
      <c r="K39" s="343">
        <v>68.411100000000005</v>
      </c>
      <c r="L39" s="343">
        <v>89.386799999999994</v>
      </c>
      <c r="M39" s="343">
        <v>20.679369999999999</v>
      </c>
      <c r="N39" s="343">
        <v>20.679369999999999</v>
      </c>
      <c r="O39" s="343">
        <v>92.5471</v>
      </c>
      <c r="P39" s="343">
        <v>1176.72747</v>
      </c>
      <c r="Q39" s="343">
        <v>1176.72747</v>
      </c>
      <c r="R39" s="343">
        <f t="shared" si="4"/>
        <v>251.8895</v>
      </c>
      <c r="S39" s="343">
        <f t="shared" si="4"/>
        <v>1265.94562</v>
      </c>
      <c r="T39" s="343">
        <f t="shared" si="4"/>
        <v>1265.94562</v>
      </c>
    </row>
    <row r="40" spans="1:20" ht="26.25" x14ac:dyDescent="0.4">
      <c r="A40" s="357">
        <v>8</v>
      </c>
      <c r="B40" s="335" t="s">
        <v>39</v>
      </c>
      <c r="C40" s="343">
        <v>3.0449999999999999</v>
      </c>
      <c r="D40" s="343">
        <v>0</v>
      </c>
      <c r="E40" s="343">
        <v>0</v>
      </c>
      <c r="F40" s="343">
        <v>2.7759999999999998</v>
      </c>
      <c r="G40" s="343">
        <v>0</v>
      </c>
      <c r="H40" s="343">
        <v>0</v>
      </c>
      <c r="I40" s="343">
        <v>13.585000000000001</v>
      </c>
      <c r="J40" s="343">
        <v>12.65</v>
      </c>
      <c r="K40" s="343">
        <v>12.65</v>
      </c>
      <c r="L40" s="343">
        <v>107.16500000000001</v>
      </c>
      <c r="M40" s="343">
        <v>9.7899999999999991</v>
      </c>
      <c r="N40" s="343">
        <v>9.7899999999999991</v>
      </c>
      <c r="O40" s="343">
        <v>297.57900000000001</v>
      </c>
      <c r="P40" s="343">
        <v>278.64999999999998</v>
      </c>
      <c r="Q40" s="343">
        <v>278.64999999999998</v>
      </c>
      <c r="R40" s="343">
        <f t="shared" si="4"/>
        <v>424.15</v>
      </c>
      <c r="S40" s="343">
        <f t="shared" si="4"/>
        <v>301.08999999999997</v>
      </c>
      <c r="T40" s="343">
        <f t="shared" si="4"/>
        <v>301.08999999999997</v>
      </c>
    </row>
    <row r="41" spans="1:20" ht="26.25" x14ac:dyDescent="0.4">
      <c r="A41" s="357">
        <v>9</v>
      </c>
      <c r="B41" s="335" t="s">
        <v>40</v>
      </c>
      <c r="C41" s="343">
        <v>3.6596000000000002</v>
      </c>
      <c r="D41" s="343">
        <v>0</v>
      </c>
      <c r="E41" s="343">
        <v>0</v>
      </c>
      <c r="F41" s="343">
        <v>7.5035999999999996</v>
      </c>
      <c r="G41" s="343">
        <v>0</v>
      </c>
      <c r="H41" s="343">
        <v>0</v>
      </c>
      <c r="I41" s="343">
        <v>694.52049999999997</v>
      </c>
      <c r="J41" s="343">
        <v>0</v>
      </c>
      <c r="K41" s="343">
        <v>0</v>
      </c>
      <c r="L41" s="343">
        <v>320.43119999999999</v>
      </c>
      <c r="M41" s="343">
        <v>51.77</v>
      </c>
      <c r="N41" s="343">
        <v>51.77</v>
      </c>
      <c r="O41" s="343">
        <v>1390.0994000000001</v>
      </c>
      <c r="P41" s="343">
        <v>0</v>
      </c>
      <c r="Q41" s="343">
        <v>0</v>
      </c>
      <c r="R41" s="343">
        <f t="shared" si="4"/>
        <v>2416.2143000000001</v>
      </c>
      <c r="S41" s="343">
        <f t="shared" si="4"/>
        <v>51.77</v>
      </c>
      <c r="T41" s="343">
        <f t="shared" si="4"/>
        <v>51.77</v>
      </c>
    </row>
    <row r="42" spans="1:20" ht="26.25" x14ac:dyDescent="0.4">
      <c r="A42" s="357">
        <v>10</v>
      </c>
      <c r="B42" s="335" t="s">
        <v>41</v>
      </c>
      <c r="C42" s="343">
        <v>3.8473099999999998</v>
      </c>
      <c r="D42" s="343">
        <v>0</v>
      </c>
      <c r="E42" s="343">
        <v>0</v>
      </c>
      <c r="F42" s="343">
        <v>4.9270300000000002</v>
      </c>
      <c r="G42" s="343">
        <v>9.4200000000000006E-2</v>
      </c>
      <c r="H42" s="343">
        <v>9.4200000000000006E-2</v>
      </c>
      <c r="I42" s="343">
        <v>56.693449999999999</v>
      </c>
      <c r="J42" s="343">
        <v>0</v>
      </c>
      <c r="K42" s="343">
        <v>0</v>
      </c>
      <c r="L42" s="343">
        <v>267.44367</v>
      </c>
      <c r="M42" s="343">
        <v>0</v>
      </c>
      <c r="N42" s="343">
        <v>0</v>
      </c>
      <c r="O42" s="343">
        <v>459.74774000000002</v>
      </c>
      <c r="P42" s="343">
        <v>0</v>
      </c>
      <c r="Q42" s="343">
        <v>0</v>
      </c>
      <c r="R42" s="343">
        <f t="shared" si="4"/>
        <v>792.65920000000006</v>
      </c>
      <c r="S42" s="343">
        <f t="shared" si="4"/>
        <v>9.4200000000000006E-2</v>
      </c>
      <c r="T42" s="343">
        <f t="shared" si="4"/>
        <v>9.4200000000000006E-2</v>
      </c>
    </row>
    <row r="43" spans="1:20" ht="26.25" x14ac:dyDescent="0.4">
      <c r="A43" s="357">
        <v>11</v>
      </c>
      <c r="B43" s="335" t="s">
        <v>42</v>
      </c>
      <c r="C43" s="343">
        <v>5.74E-2</v>
      </c>
      <c r="D43" s="343">
        <v>0</v>
      </c>
      <c r="E43" s="343">
        <v>0</v>
      </c>
      <c r="F43" s="343">
        <v>17.427399999999999</v>
      </c>
      <c r="G43" s="343">
        <v>0</v>
      </c>
      <c r="H43" s="343">
        <v>0</v>
      </c>
      <c r="I43" s="343">
        <v>24.409800000000001</v>
      </c>
      <c r="J43" s="343">
        <v>5.16E-2</v>
      </c>
      <c r="K43" s="343">
        <v>5.16E-2</v>
      </c>
      <c r="L43" s="343">
        <v>130.65459999999999</v>
      </c>
      <c r="M43" s="343">
        <v>0.73399999999999999</v>
      </c>
      <c r="N43" s="343">
        <v>0.73399999999999999</v>
      </c>
      <c r="O43" s="343">
        <v>411.19240000000002</v>
      </c>
      <c r="P43" s="343">
        <v>2053.4517999999998</v>
      </c>
      <c r="Q43" s="343">
        <v>2053.4517999999998</v>
      </c>
      <c r="R43" s="343">
        <f t="shared" si="4"/>
        <v>583.74160000000006</v>
      </c>
      <c r="S43" s="343">
        <f t="shared" si="4"/>
        <v>2054.2374</v>
      </c>
      <c r="T43" s="343">
        <f t="shared" si="4"/>
        <v>2054.2374</v>
      </c>
    </row>
    <row r="44" spans="1:20" ht="26.25" x14ac:dyDescent="0.4">
      <c r="A44" s="357">
        <v>12</v>
      </c>
      <c r="B44" s="335" t="s">
        <v>43</v>
      </c>
      <c r="C44" s="343">
        <v>8.4079999999999995</v>
      </c>
      <c r="D44" s="343">
        <v>0.19</v>
      </c>
      <c r="E44" s="343">
        <v>0.19</v>
      </c>
      <c r="F44" s="343">
        <v>6.0179999999999998</v>
      </c>
      <c r="G44" s="343">
        <v>0.08</v>
      </c>
      <c r="H44" s="343">
        <v>0.08</v>
      </c>
      <c r="I44" s="343">
        <v>65.004999999999995</v>
      </c>
      <c r="J44" s="343">
        <v>19.05</v>
      </c>
      <c r="K44" s="343">
        <v>19.05</v>
      </c>
      <c r="L44" s="343">
        <v>267.565</v>
      </c>
      <c r="M44" s="343">
        <v>0.84</v>
      </c>
      <c r="N44" s="343">
        <v>0.84</v>
      </c>
      <c r="O44" s="343">
        <v>491.53129999999999</v>
      </c>
      <c r="P44" s="343">
        <v>599.30999999999995</v>
      </c>
      <c r="Q44" s="343">
        <v>599.30999999999995</v>
      </c>
      <c r="R44" s="343">
        <f t="shared" si="4"/>
        <v>838.52729999999997</v>
      </c>
      <c r="S44" s="343">
        <f t="shared" si="4"/>
        <v>619.46999999999991</v>
      </c>
      <c r="T44" s="343">
        <f t="shared" si="4"/>
        <v>619.46999999999991</v>
      </c>
    </row>
    <row r="45" spans="1:20" ht="52.5" x14ac:dyDescent="0.4">
      <c r="A45" s="357">
        <v>13</v>
      </c>
      <c r="B45" s="335" t="s">
        <v>44</v>
      </c>
      <c r="C45" s="343">
        <v>0.22051000000000001</v>
      </c>
      <c r="D45" s="343">
        <v>0</v>
      </c>
      <c r="E45" s="343">
        <v>0</v>
      </c>
      <c r="F45" s="343">
        <v>4.0572299999999997</v>
      </c>
      <c r="G45" s="343">
        <v>0</v>
      </c>
      <c r="H45" s="343">
        <v>0</v>
      </c>
      <c r="I45" s="343">
        <v>9.9835499999999993</v>
      </c>
      <c r="J45" s="343">
        <v>3.7092999999999998</v>
      </c>
      <c r="K45" s="343">
        <v>3.7092999999999998</v>
      </c>
      <c r="L45" s="343">
        <v>51.376869999999997</v>
      </c>
      <c r="M45" s="343">
        <v>30.617999999999999</v>
      </c>
      <c r="N45" s="343">
        <v>30.617999999999999</v>
      </c>
      <c r="O45" s="343">
        <v>34.695340000000002</v>
      </c>
      <c r="P45" s="343">
        <v>38.657600000000002</v>
      </c>
      <c r="Q45" s="343">
        <v>38.657600000000002</v>
      </c>
      <c r="R45" s="343">
        <f t="shared" si="4"/>
        <v>100.3335</v>
      </c>
      <c r="S45" s="343">
        <f t="shared" si="4"/>
        <v>72.98490000000001</v>
      </c>
      <c r="T45" s="343">
        <f t="shared" si="4"/>
        <v>72.98490000000001</v>
      </c>
    </row>
    <row r="46" spans="1:20" ht="26.25" x14ac:dyDescent="0.4">
      <c r="A46" s="357">
        <v>14</v>
      </c>
      <c r="B46" s="335" t="s">
        <v>45</v>
      </c>
      <c r="C46" s="343">
        <v>4.2779999999999996</v>
      </c>
      <c r="D46" s="343">
        <v>0</v>
      </c>
      <c r="E46" s="343">
        <v>0</v>
      </c>
      <c r="F46" s="343">
        <v>5.6639999999999997</v>
      </c>
      <c r="G46" s="343">
        <v>0</v>
      </c>
      <c r="H46" s="343">
        <v>0</v>
      </c>
      <c r="I46" s="343">
        <v>43.674999999999997</v>
      </c>
      <c r="J46" s="343">
        <v>1.7411791999999999</v>
      </c>
      <c r="K46" s="343">
        <v>1.7411791999999999</v>
      </c>
      <c r="L46" s="343">
        <v>63.924999999999997</v>
      </c>
      <c r="M46" s="343">
        <v>0</v>
      </c>
      <c r="N46" s="343">
        <v>0</v>
      </c>
      <c r="O46" s="343">
        <v>222.93029999999999</v>
      </c>
      <c r="P46" s="343">
        <v>290.75653972139997</v>
      </c>
      <c r="Q46" s="343">
        <v>290.75653972139997</v>
      </c>
      <c r="R46" s="343">
        <f t="shared" si="4"/>
        <v>340.47230000000002</v>
      </c>
      <c r="S46" s="343">
        <f t="shared" si="4"/>
        <v>292.49771892139995</v>
      </c>
      <c r="T46" s="343">
        <f t="shared" si="4"/>
        <v>292.49771892139995</v>
      </c>
    </row>
    <row r="47" spans="1:20" ht="26.25" x14ac:dyDescent="0.4">
      <c r="A47" s="357">
        <v>15</v>
      </c>
      <c r="B47" s="347" t="s">
        <v>46</v>
      </c>
      <c r="C47" s="343">
        <v>40.144364000000003</v>
      </c>
      <c r="D47" s="343">
        <v>0</v>
      </c>
      <c r="E47" s="343">
        <v>0</v>
      </c>
      <c r="F47" s="343">
        <v>34.988292000000001</v>
      </c>
      <c r="G47" s="343">
        <v>0</v>
      </c>
      <c r="H47" s="343">
        <v>0</v>
      </c>
      <c r="I47" s="343">
        <v>396.11532</v>
      </c>
      <c r="J47" s="343">
        <v>0</v>
      </c>
      <c r="K47" s="343">
        <v>0</v>
      </c>
      <c r="L47" s="343">
        <v>584.04734800000006</v>
      </c>
      <c r="M47" s="343">
        <v>409.30400070000002</v>
      </c>
      <c r="N47" s="343">
        <v>409.30400070000002</v>
      </c>
      <c r="O47" s="343">
        <v>10831.239256000001</v>
      </c>
      <c r="P47" s="343">
        <v>5458.2523117750698</v>
      </c>
      <c r="Q47" s="343">
        <v>5458.2523117750698</v>
      </c>
      <c r="R47" s="343">
        <f t="shared" si="4"/>
        <v>11886.534580000001</v>
      </c>
      <c r="S47" s="343">
        <f t="shared" si="4"/>
        <v>5867.5563124750697</v>
      </c>
      <c r="T47" s="343">
        <f t="shared" si="4"/>
        <v>5867.5563124750697</v>
      </c>
    </row>
    <row r="48" spans="1:20" ht="26.25" x14ac:dyDescent="0.4">
      <c r="A48" s="357">
        <v>16</v>
      </c>
      <c r="B48" s="347" t="s">
        <v>47</v>
      </c>
      <c r="C48" s="343">
        <v>30.946919999999999</v>
      </c>
      <c r="D48" s="343">
        <v>0</v>
      </c>
      <c r="E48" s="343">
        <v>0</v>
      </c>
      <c r="F48" s="343">
        <v>32.528559999999999</v>
      </c>
      <c r="G48" s="343">
        <v>0</v>
      </c>
      <c r="H48" s="343">
        <v>0</v>
      </c>
      <c r="I48" s="343">
        <v>1673.2132999999999</v>
      </c>
      <c r="J48" s="343">
        <v>1.0989834000000001</v>
      </c>
      <c r="K48" s="343">
        <v>1.0989834000000001</v>
      </c>
      <c r="L48" s="343">
        <v>724.23104000000001</v>
      </c>
      <c r="M48" s="343">
        <v>0</v>
      </c>
      <c r="N48" s="343">
        <v>0</v>
      </c>
      <c r="O48" s="343">
        <v>3299.1708800000001</v>
      </c>
      <c r="P48" s="343">
        <v>3164.772885848</v>
      </c>
      <c r="Q48" s="343">
        <v>3164.772885848</v>
      </c>
      <c r="R48" s="343">
        <f t="shared" si="4"/>
        <v>5760.0907000000007</v>
      </c>
      <c r="S48" s="343">
        <f t="shared" si="4"/>
        <v>3165.8718692480002</v>
      </c>
      <c r="T48" s="343">
        <f t="shared" si="4"/>
        <v>3165.8718692480002</v>
      </c>
    </row>
    <row r="49" spans="1:21" ht="44.1" customHeight="1" x14ac:dyDescent="0.4">
      <c r="A49" s="357">
        <v>17</v>
      </c>
      <c r="B49" s="347" t="s">
        <v>48</v>
      </c>
      <c r="C49" s="343">
        <v>40.37773</v>
      </c>
      <c r="D49" s="343">
        <v>0</v>
      </c>
      <c r="E49" s="343">
        <v>0</v>
      </c>
      <c r="F49" s="343">
        <v>50.33849</v>
      </c>
      <c r="G49" s="343">
        <v>0</v>
      </c>
      <c r="H49" s="343">
        <v>0</v>
      </c>
      <c r="I49" s="343">
        <v>115.26165</v>
      </c>
      <c r="J49" s="343">
        <v>0</v>
      </c>
      <c r="K49" s="343">
        <v>0</v>
      </c>
      <c r="L49" s="343">
        <v>2392.28701</v>
      </c>
      <c r="M49" s="343">
        <v>0</v>
      </c>
      <c r="N49" s="343">
        <v>0</v>
      </c>
      <c r="O49" s="343">
        <v>8144.1235200000001</v>
      </c>
      <c r="P49" s="343">
        <v>4386.558779041</v>
      </c>
      <c r="Q49" s="343">
        <v>4386.558779041</v>
      </c>
      <c r="R49" s="343">
        <f t="shared" si="4"/>
        <v>10742.3884</v>
      </c>
      <c r="S49" s="343">
        <f t="shared" si="4"/>
        <v>4386.558779041</v>
      </c>
      <c r="T49" s="343">
        <f t="shared" si="4"/>
        <v>4386.558779041</v>
      </c>
    </row>
    <row r="50" spans="1:21" ht="44.1" customHeight="1" x14ac:dyDescent="0.4">
      <c r="A50" s="357">
        <v>18</v>
      </c>
      <c r="B50" s="347" t="s">
        <v>49</v>
      </c>
      <c r="C50" s="343">
        <v>1.9928999999999999</v>
      </c>
      <c r="D50" s="343">
        <v>0</v>
      </c>
      <c r="E50" s="343">
        <v>0</v>
      </c>
      <c r="F50" s="343">
        <v>4.8395000000000001</v>
      </c>
      <c r="G50" s="343">
        <v>0</v>
      </c>
      <c r="H50" s="343">
        <v>0</v>
      </c>
      <c r="I50" s="343">
        <v>42.259599999999999</v>
      </c>
      <c r="J50" s="343">
        <v>1.1399999999999999</v>
      </c>
      <c r="K50" s="343">
        <v>1.1399999999999999</v>
      </c>
      <c r="L50" s="343">
        <v>483.55450000000002</v>
      </c>
      <c r="M50" s="343">
        <v>5.5388275</v>
      </c>
      <c r="N50" s="343">
        <v>5.5388275</v>
      </c>
      <c r="O50" s="343">
        <v>2226.8636000000001</v>
      </c>
      <c r="P50" s="343">
        <v>898.34</v>
      </c>
      <c r="Q50" s="343">
        <v>898.34</v>
      </c>
      <c r="R50" s="343">
        <f t="shared" si="4"/>
        <v>2759.5101000000004</v>
      </c>
      <c r="S50" s="343">
        <f t="shared" si="4"/>
        <v>905.01882750000004</v>
      </c>
      <c r="T50" s="343">
        <f t="shared" si="4"/>
        <v>905.01882750000004</v>
      </c>
    </row>
    <row r="51" spans="1:21" ht="44.1" customHeight="1" x14ac:dyDescent="0.4">
      <c r="A51" s="357">
        <v>19</v>
      </c>
      <c r="B51" s="347" t="s">
        <v>50</v>
      </c>
      <c r="C51" s="343">
        <v>4.4999999999999998E-2</v>
      </c>
      <c r="D51" s="343">
        <v>0</v>
      </c>
      <c r="E51" s="343">
        <v>0</v>
      </c>
      <c r="F51" s="343">
        <v>4.4999999999999998E-2</v>
      </c>
      <c r="G51" s="343">
        <v>0</v>
      </c>
      <c r="H51" s="343">
        <v>0</v>
      </c>
      <c r="I51" s="343">
        <v>2.3591000000000002</v>
      </c>
      <c r="J51" s="343">
        <v>0</v>
      </c>
      <c r="K51" s="343">
        <v>0</v>
      </c>
      <c r="L51" s="343">
        <v>1.0130999999999999</v>
      </c>
      <c r="M51" s="343">
        <v>0</v>
      </c>
      <c r="N51" s="343">
        <v>0</v>
      </c>
      <c r="O51" s="343">
        <v>4.3559000000000001</v>
      </c>
      <c r="P51" s="343">
        <v>4.9592000000000001</v>
      </c>
      <c r="Q51" s="343">
        <v>4.9592000000000001</v>
      </c>
      <c r="R51" s="343">
        <f t="shared" si="4"/>
        <v>7.8181000000000003</v>
      </c>
      <c r="S51" s="343">
        <f t="shared" si="4"/>
        <v>4.9592000000000001</v>
      </c>
      <c r="T51" s="343">
        <f t="shared" si="4"/>
        <v>4.9592000000000001</v>
      </c>
    </row>
    <row r="52" spans="1:21" ht="44.1" customHeight="1" x14ac:dyDescent="0.4">
      <c r="A52" s="357">
        <v>20</v>
      </c>
      <c r="B52" s="347" t="s">
        <v>51</v>
      </c>
      <c r="C52" s="343">
        <v>0</v>
      </c>
      <c r="D52" s="343">
        <v>0.90110000000000001</v>
      </c>
      <c r="E52" s="343">
        <v>0.90110000000000001</v>
      </c>
      <c r="F52" s="343">
        <v>0</v>
      </c>
      <c r="G52" s="343">
        <v>4.6399999999999997E-2</v>
      </c>
      <c r="H52" s="343">
        <v>4.6399999999999997E-2</v>
      </c>
      <c r="I52" s="343">
        <v>39.335000000000001</v>
      </c>
      <c r="J52" s="343">
        <v>2.7096</v>
      </c>
      <c r="K52" s="343">
        <v>2.7096</v>
      </c>
      <c r="L52" s="343">
        <v>31.495000000000001</v>
      </c>
      <c r="M52" s="343">
        <v>0</v>
      </c>
      <c r="N52" s="343">
        <v>0</v>
      </c>
      <c r="O52" s="343">
        <v>112.8603</v>
      </c>
      <c r="P52" s="343">
        <v>24.506499999999999</v>
      </c>
      <c r="Q52" s="343">
        <v>24.506499999999999</v>
      </c>
      <c r="R52" s="343">
        <f t="shared" si="4"/>
        <v>183.69029999999998</v>
      </c>
      <c r="S52" s="343">
        <f t="shared" si="4"/>
        <v>28.163599999999999</v>
      </c>
      <c r="T52" s="343">
        <f t="shared" si="4"/>
        <v>28.163599999999999</v>
      </c>
    </row>
    <row r="53" spans="1:21" ht="44.1" customHeight="1" x14ac:dyDescent="0.4">
      <c r="A53" s="357">
        <v>21</v>
      </c>
      <c r="B53" s="347" t="s">
        <v>52</v>
      </c>
      <c r="C53" s="343">
        <v>0.25459999999999999</v>
      </c>
      <c r="D53" s="343">
        <v>0</v>
      </c>
      <c r="E53" s="343">
        <v>0</v>
      </c>
      <c r="F53" s="343">
        <v>0.1273</v>
      </c>
      <c r="G53" s="343">
        <v>0</v>
      </c>
      <c r="H53" s="343">
        <v>0</v>
      </c>
      <c r="I53" s="343">
        <v>2.9738000000000002</v>
      </c>
      <c r="J53" s="343">
        <v>0</v>
      </c>
      <c r="K53" s="343">
        <v>0</v>
      </c>
      <c r="L53" s="343">
        <v>4.1250999999999998</v>
      </c>
      <c r="M53" s="343">
        <v>0</v>
      </c>
      <c r="N53" s="343">
        <v>0</v>
      </c>
      <c r="O53" s="343">
        <v>3.1745000000000001</v>
      </c>
      <c r="P53" s="343">
        <v>1025.9687511290001</v>
      </c>
      <c r="Q53" s="343">
        <v>1025.9687511290001</v>
      </c>
      <c r="R53" s="343">
        <f t="shared" si="4"/>
        <v>10.6553</v>
      </c>
      <c r="S53" s="343">
        <f t="shared" si="4"/>
        <v>1025.9687511290001</v>
      </c>
      <c r="T53" s="343">
        <f t="shared" si="4"/>
        <v>1025.9687511290001</v>
      </c>
    </row>
    <row r="54" spans="1:21" ht="44.1" customHeight="1" x14ac:dyDescent="0.4">
      <c r="A54" s="345"/>
      <c r="B54" s="346" t="s">
        <v>53</v>
      </c>
      <c r="C54" s="343">
        <f>SUM(C33:C53)</f>
        <v>255.49677399999999</v>
      </c>
      <c r="D54" s="343">
        <f t="shared" ref="D54:T54" si="5">SUM(D33:D53)</f>
        <v>150.53378000000001</v>
      </c>
      <c r="E54" s="343">
        <f t="shared" si="5"/>
        <v>150.53378000000001</v>
      </c>
      <c r="F54" s="343">
        <f t="shared" si="5"/>
        <v>288.916022</v>
      </c>
      <c r="G54" s="343">
        <f t="shared" si="5"/>
        <v>3.6243025099999997</v>
      </c>
      <c r="H54" s="343">
        <f t="shared" si="5"/>
        <v>3.6243025099999997</v>
      </c>
      <c r="I54" s="343">
        <f t="shared" si="5"/>
        <v>6678.1870923000006</v>
      </c>
      <c r="J54" s="343">
        <f t="shared" si="5"/>
        <v>404.60474643899994</v>
      </c>
      <c r="K54" s="343">
        <f t="shared" si="5"/>
        <v>404.60474643899994</v>
      </c>
      <c r="L54" s="343">
        <f t="shared" si="5"/>
        <v>8374.1976180000001</v>
      </c>
      <c r="M54" s="343">
        <f t="shared" si="5"/>
        <v>638.54826538400005</v>
      </c>
      <c r="N54" s="343">
        <f t="shared" si="5"/>
        <v>638.54826538400005</v>
      </c>
      <c r="O54" s="343">
        <f t="shared" si="5"/>
        <v>34976.59259600001</v>
      </c>
      <c r="P54" s="343">
        <f t="shared" si="5"/>
        <v>21261.438122201471</v>
      </c>
      <c r="Q54" s="343">
        <f t="shared" si="5"/>
        <v>21261.438122201471</v>
      </c>
      <c r="R54" s="343">
        <f t="shared" si="5"/>
        <v>50573.3901023</v>
      </c>
      <c r="S54" s="343">
        <f t="shared" si="5"/>
        <v>22458.74921653447</v>
      </c>
      <c r="T54" s="343">
        <f t="shared" si="5"/>
        <v>22458.74921653447</v>
      </c>
    </row>
    <row r="55" spans="1:21" ht="44.1" customHeight="1" x14ac:dyDescent="0.4">
      <c r="A55" s="345" t="s">
        <v>54</v>
      </c>
      <c r="B55" s="346" t="s">
        <v>55</v>
      </c>
      <c r="C55" s="343"/>
      <c r="D55" s="343"/>
      <c r="E55" s="343"/>
      <c r="F55" s="343"/>
      <c r="G55" s="343"/>
      <c r="H55" s="343"/>
      <c r="I55" s="343"/>
      <c r="J55" s="343"/>
      <c r="K55" s="343"/>
      <c r="L55" s="343"/>
      <c r="M55" s="343"/>
      <c r="N55" s="343"/>
      <c r="O55" s="343"/>
      <c r="P55" s="343"/>
      <c r="Q55" s="343"/>
      <c r="R55" s="343"/>
      <c r="S55" s="343"/>
      <c r="T55" s="343"/>
    </row>
    <row r="56" spans="1:21" ht="44.1" customHeight="1" x14ac:dyDescent="0.4">
      <c r="A56" s="345">
        <v>1</v>
      </c>
      <c r="B56" s="346" t="s">
        <v>56</v>
      </c>
      <c r="C56" s="343">
        <v>92.426680000000005</v>
      </c>
      <c r="D56" s="343">
        <v>0</v>
      </c>
      <c r="E56" s="343">
        <v>0</v>
      </c>
      <c r="F56" s="343">
        <v>43.744239999999998</v>
      </c>
      <c r="G56" s="343">
        <v>0.59331817499999995</v>
      </c>
      <c r="H56" s="343">
        <v>0.59331817499999995</v>
      </c>
      <c r="I56" s="343">
        <v>261.0967</v>
      </c>
      <c r="J56" s="343">
        <v>13.319369399999999</v>
      </c>
      <c r="K56" s="343">
        <v>13.319369399999999</v>
      </c>
      <c r="L56" s="343">
        <v>245.64966000000001</v>
      </c>
      <c r="M56" s="343">
        <v>43.941559693999999</v>
      </c>
      <c r="N56" s="343">
        <v>43.941559693999999</v>
      </c>
      <c r="O56" s="343">
        <v>1094.92722</v>
      </c>
      <c r="P56" s="343">
        <v>41.581243463000099</v>
      </c>
      <c r="Q56" s="343">
        <v>41.581243463000099</v>
      </c>
      <c r="R56" s="343">
        <f t="shared" ref="R56:T57" si="6">SUM(C56+F56+I56+L56+O56)</f>
        <v>1737.8445000000002</v>
      </c>
      <c r="S56" s="343">
        <f t="shared" si="6"/>
        <v>99.43549073200009</v>
      </c>
      <c r="T56" s="343">
        <f t="shared" si="6"/>
        <v>99.43549073200009</v>
      </c>
    </row>
    <row r="57" spans="1:21" ht="44.1" customHeight="1" x14ac:dyDescent="0.4">
      <c r="A57" s="357">
        <v>2</v>
      </c>
      <c r="B57" s="358" t="s">
        <v>57</v>
      </c>
      <c r="C57" s="343">
        <v>30.234999999999999</v>
      </c>
      <c r="D57" s="343">
        <v>0</v>
      </c>
      <c r="E57" s="343">
        <v>0</v>
      </c>
      <c r="F57" s="343">
        <v>32.789499999999997</v>
      </c>
      <c r="G57" s="343">
        <v>0.12</v>
      </c>
      <c r="H57" s="343">
        <v>0.12</v>
      </c>
      <c r="I57" s="343">
        <v>87.626400000000004</v>
      </c>
      <c r="J57" s="343">
        <v>6.3280000000000003</v>
      </c>
      <c r="K57" s="343">
        <v>6.3280000000000003</v>
      </c>
      <c r="L57" s="343">
        <v>202.62440000000001</v>
      </c>
      <c r="M57" s="343">
        <v>34.798999999999999</v>
      </c>
      <c r="N57" s="343">
        <v>34.798999999999999</v>
      </c>
      <c r="O57" s="343">
        <v>494.17579999999998</v>
      </c>
      <c r="P57" s="343">
        <v>93.245999999999995</v>
      </c>
      <c r="Q57" s="343">
        <v>93.245999999999995</v>
      </c>
      <c r="R57" s="343">
        <f t="shared" si="6"/>
        <v>847.4511</v>
      </c>
      <c r="S57" s="343">
        <f t="shared" si="6"/>
        <v>134.49299999999999</v>
      </c>
      <c r="T57" s="343">
        <f t="shared" si="6"/>
        <v>134.49299999999999</v>
      </c>
    </row>
    <row r="58" spans="1:21" ht="44.1" customHeight="1" x14ac:dyDescent="0.4">
      <c r="A58" s="345"/>
      <c r="B58" s="346" t="s">
        <v>58</v>
      </c>
      <c r="C58" s="343">
        <f t="shared" ref="C58:T58" si="7">SUM(C56:C57)</f>
        <v>122.66168</v>
      </c>
      <c r="D58" s="343">
        <f t="shared" si="7"/>
        <v>0</v>
      </c>
      <c r="E58" s="343">
        <f t="shared" si="7"/>
        <v>0</v>
      </c>
      <c r="F58" s="343">
        <f t="shared" si="7"/>
        <v>76.533739999999995</v>
      </c>
      <c r="G58" s="343">
        <f t="shared" si="7"/>
        <v>0.71331817499999994</v>
      </c>
      <c r="H58" s="343">
        <f t="shared" si="7"/>
        <v>0.71331817499999994</v>
      </c>
      <c r="I58" s="343">
        <f t="shared" si="7"/>
        <v>348.72309999999999</v>
      </c>
      <c r="J58" s="343">
        <f t="shared" si="7"/>
        <v>19.647369399999999</v>
      </c>
      <c r="K58" s="343">
        <f t="shared" si="7"/>
        <v>19.647369399999999</v>
      </c>
      <c r="L58" s="343">
        <f t="shared" si="7"/>
        <v>448.27406000000002</v>
      </c>
      <c r="M58" s="343">
        <f t="shared" si="7"/>
        <v>78.740559693999998</v>
      </c>
      <c r="N58" s="343">
        <f t="shared" si="7"/>
        <v>78.740559693999998</v>
      </c>
      <c r="O58" s="343">
        <f t="shared" si="7"/>
        <v>1589.10302</v>
      </c>
      <c r="P58" s="343">
        <f t="shared" si="7"/>
        <v>134.82724346300009</v>
      </c>
      <c r="Q58" s="343">
        <f t="shared" si="7"/>
        <v>134.82724346300009</v>
      </c>
      <c r="R58" s="343">
        <f t="shared" si="7"/>
        <v>2585.2956000000004</v>
      </c>
      <c r="S58" s="343">
        <f t="shared" si="7"/>
        <v>233.92849073200009</v>
      </c>
      <c r="T58" s="343">
        <f t="shared" si="7"/>
        <v>233.92849073200009</v>
      </c>
    </row>
    <row r="59" spans="1:21" ht="44.1" customHeight="1" x14ac:dyDescent="0.4">
      <c r="A59" s="346" t="s">
        <v>59</v>
      </c>
      <c r="B59" s="359"/>
      <c r="C59" s="343">
        <f t="shared" ref="C59:T59" si="8">SUM(C13,C23,C54)</f>
        <v>1661.3686</v>
      </c>
      <c r="D59" s="343">
        <f t="shared" si="8"/>
        <v>163.72708</v>
      </c>
      <c r="E59" s="343">
        <f t="shared" si="8"/>
        <v>163.72708</v>
      </c>
      <c r="F59" s="343">
        <f t="shared" si="8"/>
        <v>1806.3924000000002</v>
      </c>
      <c r="G59" s="343">
        <f t="shared" si="8"/>
        <v>40.692772334999994</v>
      </c>
      <c r="H59" s="343">
        <f t="shared" si="8"/>
        <v>40.692772334999994</v>
      </c>
      <c r="I59" s="343">
        <f t="shared" si="8"/>
        <v>12333.012678375</v>
      </c>
      <c r="J59" s="343">
        <f t="shared" si="8"/>
        <v>5503.0397538712505</v>
      </c>
      <c r="K59" s="343">
        <f t="shared" si="8"/>
        <v>5503.0397538712505</v>
      </c>
      <c r="L59" s="343">
        <f t="shared" si="8"/>
        <v>17072.451800000003</v>
      </c>
      <c r="M59" s="343">
        <f t="shared" si="8"/>
        <v>4058.6188585531499</v>
      </c>
      <c r="N59" s="343">
        <f t="shared" si="8"/>
        <v>4058.6188585531499</v>
      </c>
      <c r="O59" s="343">
        <f t="shared" si="8"/>
        <v>69343.150500000018</v>
      </c>
      <c r="P59" s="343">
        <f t="shared" si="8"/>
        <v>30654.533766201472</v>
      </c>
      <c r="Q59" s="343">
        <f t="shared" si="8"/>
        <v>30654.533766201472</v>
      </c>
      <c r="R59" s="343">
        <f t="shared" si="8"/>
        <v>102216.375978375</v>
      </c>
      <c r="S59" s="343">
        <f t="shared" si="8"/>
        <v>40420.612230960876</v>
      </c>
      <c r="T59" s="343">
        <f t="shared" si="8"/>
        <v>40420.612230960876</v>
      </c>
      <c r="U59" s="338"/>
    </row>
    <row r="60" spans="1:21" ht="44.1" customHeight="1" x14ac:dyDescent="0.4">
      <c r="A60" s="346" t="s">
        <v>60</v>
      </c>
      <c r="B60" s="346"/>
      <c r="C60" s="343">
        <f>C59+C58</f>
        <v>1784.0302799999999</v>
      </c>
      <c r="D60" s="343">
        <f t="shared" ref="D60:T60" si="9">D59+D58</f>
        <v>163.72708</v>
      </c>
      <c r="E60" s="343">
        <f t="shared" si="9"/>
        <v>163.72708</v>
      </c>
      <c r="F60" s="343">
        <f t="shared" si="9"/>
        <v>1882.9261400000003</v>
      </c>
      <c r="G60" s="343">
        <f t="shared" si="9"/>
        <v>41.406090509999991</v>
      </c>
      <c r="H60" s="343">
        <f t="shared" si="9"/>
        <v>41.406090509999991</v>
      </c>
      <c r="I60" s="343">
        <f t="shared" si="9"/>
        <v>12681.735778374999</v>
      </c>
      <c r="J60" s="343">
        <f t="shared" si="9"/>
        <v>5522.6871232712501</v>
      </c>
      <c r="K60" s="343">
        <f t="shared" si="9"/>
        <v>5522.6871232712501</v>
      </c>
      <c r="L60" s="343">
        <f t="shared" si="9"/>
        <v>17520.725860000002</v>
      </c>
      <c r="M60" s="343">
        <f t="shared" si="9"/>
        <v>4137.3594182471497</v>
      </c>
      <c r="N60" s="343">
        <f t="shared" si="9"/>
        <v>4137.3594182471497</v>
      </c>
      <c r="O60" s="343">
        <f t="shared" si="9"/>
        <v>70932.253520000013</v>
      </c>
      <c r="P60" s="343">
        <f t="shared" si="9"/>
        <v>30789.361009664473</v>
      </c>
      <c r="Q60" s="343">
        <f t="shared" si="9"/>
        <v>30789.361009664473</v>
      </c>
      <c r="R60" s="343">
        <f t="shared" si="9"/>
        <v>104801.671578375</v>
      </c>
      <c r="S60" s="343">
        <f t="shared" si="9"/>
        <v>40654.54072169288</v>
      </c>
      <c r="T60" s="343">
        <f t="shared" si="9"/>
        <v>40654.54072169288</v>
      </c>
    </row>
    <row r="61" spans="1:21" ht="44.1" customHeight="1" x14ac:dyDescent="0.4">
      <c r="A61" s="345" t="s">
        <v>61</v>
      </c>
      <c r="B61" s="346" t="s">
        <v>62</v>
      </c>
      <c r="C61" s="343"/>
      <c r="D61" s="343"/>
      <c r="E61" s="343"/>
      <c r="F61" s="343"/>
      <c r="G61" s="343"/>
      <c r="H61" s="343"/>
      <c r="I61" s="343"/>
      <c r="J61" s="343"/>
      <c r="K61" s="343"/>
      <c r="L61" s="343"/>
      <c r="M61" s="343"/>
      <c r="N61" s="343"/>
      <c r="O61" s="343"/>
      <c r="P61" s="343"/>
      <c r="Q61" s="343"/>
      <c r="R61" s="343"/>
      <c r="S61" s="343"/>
      <c r="T61" s="343"/>
    </row>
    <row r="62" spans="1:21" ht="44.1" customHeight="1" x14ac:dyDescent="0.4">
      <c r="A62" s="357">
        <v>1</v>
      </c>
      <c r="B62" s="358" t="s">
        <v>63</v>
      </c>
      <c r="C62" s="343">
        <v>5.0500000000000003E-2</v>
      </c>
      <c r="D62" s="343">
        <v>0</v>
      </c>
      <c r="E62" s="343">
        <v>0</v>
      </c>
      <c r="F62" s="343">
        <v>2.53E-2</v>
      </c>
      <c r="G62" s="343">
        <v>0</v>
      </c>
      <c r="H62" s="343">
        <v>0</v>
      </c>
      <c r="I62" s="343">
        <v>1.2111000000000001</v>
      </c>
      <c r="J62" s="343">
        <v>0</v>
      </c>
      <c r="K62" s="343">
        <v>0</v>
      </c>
      <c r="L62" s="343">
        <v>26.523399999999999</v>
      </c>
      <c r="M62" s="343">
        <v>0</v>
      </c>
      <c r="N62" s="343">
        <v>0</v>
      </c>
      <c r="O62" s="343">
        <v>347.50279999999998</v>
      </c>
      <c r="P62" s="343">
        <v>0</v>
      </c>
      <c r="Q62" s="343">
        <v>0</v>
      </c>
      <c r="R62" s="343">
        <f>SUM(C62+F62+I62+L62+O62)</f>
        <v>375.31309999999996</v>
      </c>
      <c r="S62" s="343">
        <f>SUM(D62+G62+J62+M62+P62)</f>
        <v>0</v>
      </c>
      <c r="T62" s="343">
        <f>SUM(E62+H62+K62+N62+Q62)</f>
        <v>0</v>
      </c>
    </row>
    <row r="63" spans="1:21" ht="44.1" customHeight="1" x14ac:dyDescent="0.4">
      <c r="A63" s="357">
        <v>2</v>
      </c>
      <c r="B63" s="358" t="s">
        <v>64</v>
      </c>
      <c r="C63" s="343">
        <v>29.94698</v>
      </c>
      <c r="D63" s="343">
        <v>0</v>
      </c>
      <c r="E63" s="343">
        <v>0</v>
      </c>
      <c r="F63" s="343">
        <v>34.37124</v>
      </c>
      <c r="G63" s="343">
        <v>0</v>
      </c>
      <c r="H63" s="343">
        <v>0</v>
      </c>
      <c r="I63" s="343">
        <v>203.55742162819999</v>
      </c>
      <c r="J63" s="343">
        <v>0</v>
      </c>
      <c r="K63" s="343">
        <v>0</v>
      </c>
      <c r="L63" s="343">
        <v>385.07245999999998</v>
      </c>
      <c r="M63" s="343">
        <v>0</v>
      </c>
      <c r="N63" s="343">
        <v>0</v>
      </c>
      <c r="O63" s="343">
        <v>1328.34752</v>
      </c>
      <c r="P63" s="343">
        <v>0</v>
      </c>
      <c r="Q63" s="343">
        <v>0</v>
      </c>
      <c r="R63" s="343">
        <f t="shared" ref="R63:T64" si="10">SUM(C63+F63+I63+L63+O63)</f>
        <v>1981.2956216282</v>
      </c>
      <c r="S63" s="343">
        <f t="shared" si="10"/>
        <v>0</v>
      </c>
      <c r="T63" s="343">
        <f t="shared" si="10"/>
        <v>0</v>
      </c>
    </row>
    <row r="64" spans="1:21" ht="44.1" customHeight="1" x14ac:dyDescent="0.4">
      <c r="A64" s="357">
        <v>3</v>
      </c>
      <c r="B64" s="358" t="s">
        <v>65</v>
      </c>
      <c r="C64" s="343">
        <v>0.46283999999999997</v>
      </c>
      <c r="D64" s="343">
        <v>0</v>
      </c>
      <c r="E64" s="343">
        <v>0</v>
      </c>
      <c r="F64" s="343">
        <v>1.33772</v>
      </c>
      <c r="G64" s="343">
        <v>0</v>
      </c>
      <c r="H64" s="343">
        <v>0</v>
      </c>
      <c r="I64" s="343">
        <v>2.2227999999999999</v>
      </c>
      <c r="J64" s="343">
        <v>0</v>
      </c>
      <c r="K64" s="343">
        <v>0</v>
      </c>
      <c r="L64" s="343">
        <v>3.2334800000000001</v>
      </c>
      <c r="M64" s="343">
        <v>0</v>
      </c>
      <c r="N64" s="343">
        <v>0</v>
      </c>
      <c r="O64" s="343">
        <v>4.6017599999999996</v>
      </c>
      <c r="P64" s="343">
        <v>0</v>
      </c>
      <c r="Q64" s="343">
        <v>0</v>
      </c>
      <c r="R64" s="343">
        <f t="shared" si="10"/>
        <v>11.858599999999999</v>
      </c>
      <c r="S64" s="343">
        <f t="shared" si="10"/>
        <v>0</v>
      </c>
      <c r="T64" s="343">
        <f t="shared" si="10"/>
        <v>0</v>
      </c>
    </row>
    <row r="65" spans="1:20" ht="26.25" x14ac:dyDescent="0.4">
      <c r="A65" s="345"/>
      <c r="B65" s="346" t="s">
        <v>66</v>
      </c>
      <c r="C65" s="343">
        <f>SUM(C62:C64)</f>
        <v>30.460319999999999</v>
      </c>
      <c r="D65" s="343">
        <f t="shared" ref="D65:T65" si="11">SUM(D62:D64)</f>
        <v>0</v>
      </c>
      <c r="E65" s="343">
        <f t="shared" si="11"/>
        <v>0</v>
      </c>
      <c r="F65" s="343">
        <f t="shared" si="11"/>
        <v>35.734259999999999</v>
      </c>
      <c r="G65" s="343">
        <f t="shared" si="11"/>
        <v>0</v>
      </c>
      <c r="H65" s="343">
        <f t="shared" si="11"/>
        <v>0</v>
      </c>
      <c r="I65" s="343">
        <f t="shared" si="11"/>
        <v>206.99132162819998</v>
      </c>
      <c r="J65" s="343">
        <f t="shared" si="11"/>
        <v>0</v>
      </c>
      <c r="K65" s="343">
        <f t="shared" si="11"/>
        <v>0</v>
      </c>
      <c r="L65" s="343">
        <f t="shared" si="11"/>
        <v>414.82933999999995</v>
      </c>
      <c r="M65" s="343">
        <f t="shared" si="11"/>
        <v>0</v>
      </c>
      <c r="N65" s="343">
        <f t="shared" si="11"/>
        <v>0</v>
      </c>
      <c r="O65" s="343">
        <f t="shared" si="11"/>
        <v>1680.45208</v>
      </c>
      <c r="P65" s="343">
        <f t="shared" si="11"/>
        <v>0</v>
      </c>
      <c r="Q65" s="343">
        <f t="shared" si="11"/>
        <v>0</v>
      </c>
      <c r="R65" s="343">
        <f t="shared" si="11"/>
        <v>2368.4673216281999</v>
      </c>
      <c r="S65" s="343">
        <f t="shared" si="11"/>
        <v>0</v>
      </c>
      <c r="T65" s="343">
        <f t="shared" si="11"/>
        <v>0</v>
      </c>
    </row>
    <row r="66" spans="1:20" ht="26.25" x14ac:dyDescent="0.4">
      <c r="A66" s="357" t="s">
        <v>67</v>
      </c>
      <c r="B66" s="358" t="s">
        <v>68</v>
      </c>
      <c r="C66" s="343">
        <v>0.26750000000000002</v>
      </c>
      <c r="D66" s="343">
        <v>0</v>
      </c>
      <c r="E66" s="343">
        <v>0</v>
      </c>
      <c r="F66" s="343">
        <v>0.1338</v>
      </c>
      <c r="G66" s="343">
        <v>0</v>
      </c>
      <c r="H66" s="343">
        <v>0</v>
      </c>
      <c r="I66" s="343">
        <v>5.9763999999999999</v>
      </c>
      <c r="J66" s="343">
        <v>0</v>
      </c>
      <c r="K66" s="343">
        <v>0</v>
      </c>
      <c r="L66" s="343">
        <v>3.6337999999999999</v>
      </c>
      <c r="M66" s="343">
        <v>0</v>
      </c>
      <c r="N66" s="343">
        <v>0</v>
      </c>
      <c r="O66" s="343">
        <v>2412.4895000000001</v>
      </c>
      <c r="P66" s="343">
        <v>0</v>
      </c>
      <c r="Q66" s="343">
        <v>0</v>
      </c>
      <c r="R66" s="343">
        <f>SUM(C66+F66+I66+L66+O66)</f>
        <v>2422.5010000000002</v>
      </c>
      <c r="S66" s="343">
        <f>SUM(D66+G66+J66+M66+P66)</f>
        <v>0</v>
      </c>
      <c r="T66" s="343">
        <f>SUM(E66+H66+K66+N66+Q66)</f>
        <v>0</v>
      </c>
    </row>
    <row r="67" spans="1:20" ht="26.25" x14ac:dyDescent="0.4">
      <c r="A67" s="357"/>
      <c r="B67" s="358" t="s">
        <v>69</v>
      </c>
      <c r="C67" s="343">
        <f>SUM(C66)</f>
        <v>0.26750000000000002</v>
      </c>
      <c r="D67" s="343">
        <f t="shared" ref="D67:T67" si="12">SUM(D66)</f>
        <v>0</v>
      </c>
      <c r="E67" s="343">
        <f t="shared" si="12"/>
        <v>0</v>
      </c>
      <c r="F67" s="343">
        <f t="shared" si="12"/>
        <v>0.1338</v>
      </c>
      <c r="G67" s="343">
        <f t="shared" si="12"/>
        <v>0</v>
      </c>
      <c r="H67" s="343">
        <f t="shared" si="12"/>
        <v>0</v>
      </c>
      <c r="I67" s="343">
        <f t="shared" si="12"/>
        <v>5.9763999999999999</v>
      </c>
      <c r="J67" s="343">
        <f t="shared" si="12"/>
        <v>0</v>
      </c>
      <c r="K67" s="343">
        <f t="shared" si="12"/>
        <v>0</v>
      </c>
      <c r="L67" s="343">
        <f t="shared" si="12"/>
        <v>3.6337999999999999</v>
      </c>
      <c r="M67" s="343">
        <f t="shared" si="12"/>
        <v>0</v>
      </c>
      <c r="N67" s="343">
        <f t="shared" si="12"/>
        <v>0</v>
      </c>
      <c r="O67" s="343">
        <f t="shared" si="12"/>
        <v>2412.4895000000001</v>
      </c>
      <c r="P67" s="343">
        <f t="shared" si="12"/>
        <v>0</v>
      </c>
      <c r="Q67" s="343">
        <f t="shared" si="12"/>
        <v>0</v>
      </c>
      <c r="R67" s="343">
        <f t="shared" si="12"/>
        <v>2422.5010000000002</v>
      </c>
      <c r="S67" s="343">
        <f t="shared" si="12"/>
        <v>0</v>
      </c>
      <c r="T67" s="343">
        <f t="shared" si="12"/>
        <v>0</v>
      </c>
    </row>
    <row r="68" spans="1:20" ht="26.25" x14ac:dyDescent="0.4">
      <c r="A68" s="357" t="s">
        <v>70</v>
      </c>
      <c r="B68" s="358" t="s">
        <v>71</v>
      </c>
      <c r="C68" s="343"/>
      <c r="D68" s="343"/>
      <c r="E68" s="343"/>
      <c r="F68" s="343"/>
      <c r="G68" s="343"/>
      <c r="H68" s="343"/>
      <c r="I68" s="343"/>
      <c r="J68" s="343"/>
      <c r="K68" s="343"/>
      <c r="L68" s="343"/>
      <c r="M68" s="343"/>
      <c r="N68" s="343"/>
      <c r="O68" s="343"/>
      <c r="P68" s="343"/>
      <c r="Q68" s="343"/>
      <c r="R68" s="343"/>
      <c r="S68" s="343"/>
      <c r="T68" s="343"/>
    </row>
    <row r="69" spans="1:20" ht="26.25" x14ac:dyDescent="0.4">
      <c r="A69" s="357">
        <v>1</v>
      </c>
      <c r="B69" s="358" t="s">
        <v>72</v>
      </c>
      <c r="C69" s="343">
        <v>3.0268999999999999</v>
      </c>
      <c r="D69" s="343">
        <v>0</v>
      </c>
      <c r="E69" s="343">
        <v>0</v>
      </c>
      <c r="F69" s="343">
        <v>0.8085</v>
      </c>
      <c r="G69" s="343">
        <v>0</v>
      </c>
      <c r="H69" s="343">
        <v>0</v>
      </c>
      <c r="I69" s="343">
        <v>1.5306999999999999</v>
      </c>
      <c r="J69" s="343">
        <v>0</v>
      </c>
      <c r="K69" s="343">
        <v>0</v>
      </c>
      <c r="L69" s="343">
        <v>1.9209000000000001</v>
      </c>
      <c r="M69" s="343">
        <v>0</v>
      </c>
      <c r="N69" s="343">
        <v>0</v>
      </c>
      <c r="O69" s="343">
        <v>5.8075999999999999</v>
      </c>
      <c r="P69" s="343">
        <v>26.84</v>
      </c>
      <c r="Q69" s="343">
        <v>26.84</v>
      </c>
      <c r="R69" s="343">
        <f t="shared" ref="R69:T72" si="13">SUM(C69+F69+I69+L69+O69)</f>
        <v>13.0946</v>
      </c>
      <c r="S69" s="343">
        <f t="shared" si="13"/>
        <v>26.84</v>
      </c>
      <c r="T69" s="343">
        <f t="shared" si="13"/>
        <v>26.84</v>
      </c>
    </row>
    <row r="70" spans="1:20" ht="26.25" x14ac:dyDescent="0.4">
      <c r="A70" s="357">
        <v>2</v>
      </c>
      <c r="B70" s="358" t="s">
        <v>73</v>
      </c>
      <c r="C70" s="343">
        <v>2.3536999999999999</v>
      </c>
      <c r="D70" s="343">
        <v>0</v>
      </c>
      <c r="E70" s="343">
        <v>0</v>
      </c>
      <c r="F70" s="343">
        <v>0.5403</v>
      </c>
      <c r="G70" s="343">
        <v>0</v>
      </c>
      <c r="H70" s="343">
        <v>0</v>
      </c>
      <c r="I70" s="343">
        <v>1.0093000000000001</v>
      </c>
      <c r="J70" s="343">
        <v>1.0291999999999999</v>
      </c>
      <c r="K70" s="343">
        <v>1.0291999999999999</v>
      </c>
      <c r="L70" s="343">
        <v>1.0631999999999999</v>
      </c>
      <c r="M70" s="343">
        <v>1.0076941129999999</v>
      </c>
      <c r="N70" s="343">
        <v>1.0076941129999999</v>
      </c>
      <c r="O70" s="343">
        <v>5.1176000000000004</v>
      </c>
      <c r="P70" s="343">
        <v>4.1653899140000004</v>
      </c>
      <c r="Q70" s="343">
        <v>4.1653899140000004</v>
      </c>
      <c r="R70" s="343">
        <f t="shared" si="13"/>
        <v>10.084099999999999</v>
      </c>
      <c r="S70" s="343">
        <f t="shared" si="13"/>
        <v>6.2022840270000001</v>
      </c>
      <c r="T70" s="343">
        <f t="shared" si="13"/>
        <v>6.2022840270000001</v>
      </c>
    </row>
    <row r="71" spans="1:20" ht="26.25" x14ac:dyDescent="0.4">
      <c r="A71" s="357">
        <v>3</v>
      </c>
      <c r="B71" s="358" t="s">
        <v>74</v>
      </c>
      <c r="C71" s="343">
        <v>0</v>
      </c>
      <c r="D71" s="343">
        <v>0</v>
      </c>
      <c r="E71" s="343">
        <v>0</v>
      </c>
      <c r="F71" s="343">
        <v>0</v>
      </c>
      <c r="G71" s="343">
        <v>0</v>
      </c>
      <c r="H71" s="343">
        <v>0</v>
      </c>
      <c r="I71" s="343">
        <v>0</v>
      </c>
      <c r="J71" s="343">
        <v>0</v>
      </c>
      <c r="K71" s="343">
        <v>0</v>
      </c>
      <c r="L71" s="343">
        <v>0</v>
      </c>
      <c r="M71" s="343">
        <v>2.5000000000000001E-2</v>
      </c>
      <c r="N71" s="343">
        <v>2.5000000000000001E-2</v>
      </c>
      <c r="O71" s="343">
        <v>0</v>
      </c>
      <c r="P71" s="343">
        <v>0</v>
      </c>
      <c r="Q71" s="343">
        <v>0</v>
      </c>
      <c r="R71" s="343">
        <f t="shared" si="13"/>
        <v>0</v>
      </c>
      <c r="S71" s="343">
        <f t="shared" si="13"/>
        <v>2.5000000000000001E-2</v>
      </c>
      <c r="T71" s="343">
        <f t="shared" si="13"/>
        <v>2.5000000000000001E-2</v>
      </c>
    </row>
    <row r="72" spans="1:20" ht="26.25" x14ac:dyDescent="0.4">
      <c r="A72" s="357">
        <v>4</v>
      </c>
      <c r="B72" s="358" t="s">
        <v>75</v>
      </c>
      <c r="C72" s="343">
        <v>0</v>
      </c>
      <c r="D72" s="343">
        <v>10.39</v>
      </c>
      <c r="E72" s="343">
        <v>10.39</v>
      </c>
      <c r="F72" s="343">
        <v>0</v>
      </c>
      <c r="G72" s="343">
        <v>0</v>
      </c>
      <c r="H72" s="343">
        <v>0</v>
      </c>
      <c r="I72" s="343">
        <v>0</v>
      </c>
      <c r="J72" s="343">
        <v>0</v>
      </c>
      <c r="K72" s="343">
        <v>0</v>
      </c>
      <c r="L72" s="343">
        <v>0</v>
      </c>
      <c r="M72" s="343">
        <v>0</v>
      </c>
      <c r="N72" s="343">
        <v>0</v>
      </c>
      <c r="O72" s="343">
        <v>0</v>
      </c>
      <c r="P72" s="343">
        <v>1.54</v>
      </c>
      <c r="Q72" s="343">
        <v>1.54</v>
      </c>
      <c r="R72" s="343">
        <f t="shared" si="13"/>
        <v>0</v>
      </c>
      <c r="S72" s="343">
        <f t="shared" si="13"/>
        <v>11.93</v>
      </c>
      <c r="T72" s="343">
        <f t="shared" si="13"/>
        <v>11.93</v>
      </c>
    </row>
    <row r="73" spans="1:20" ht="26.25" x14ac:dyDescent="0.4">
      <c r="A73" s="357"/>
      <c r="B73" s="358" t="s">
        <v>664</v>
      </c>
      <c r="C73" s="343">
        <f>SUM(C69:C72)</f>
        <v>5.3805999999999994</v>
      </c>
      <c r="D73" s="343">
        <f t="shared" ref="D73:T73" si="14">SUM(D69:D72)</f>
        <v>10.39</v>
      </c>
      <c r="E73" s="343">
        <f t="shared" si="14"/>
        <v>10.39</v>
      </c>
      <c r="F73" s="343">
        <f t="shared" si="14"/>
        <v>1.3488</v>
      </c>
      <c r="G73" s="343">
        <f t="shared" si="14"/>
        <v>0</v>
      </c>
      <c r="H73" s="343">
        <f t="shared" si="14"/>
        <v>0</v>
      </c>
      <c r="I73" s="343">
        <f t="shared" si="14"/>
        <v>2.54</v>
      </c>
      <c r="J73" s="343">
        <f t="shared" si="14"/>
        <v>1.0291999999999999</v>
      </c>
      <c r="K73" s="343">
        <f t="shared" si="14"/>
        <v>1.0291999999999999</v>
      </c>
      <c r="L73" s="343">
        <f t="shared" si="14"/>
        <v>2.9840999999999998</v>
      </c>
      <c r="M73" s="343">
        <f t="shared" si="14"/>
        <v>1.0326941129999998</v>
      </c>
      <c r="N73" s="343">
        <f t="shared" si="14"/>
        <v>1.0326941129999998</v>
      </c>
      <c r="O73" s="343">
        <f t="shared" si="14"/>
        <v>10.9252</v>
      </c>
      <c r="P73" s="343">
        <f t="shared" si="14"/>
        <v>32.545389913999998</v>
      </c>
      <c r="Q73" s="343">
        <f t="shared" si="14"/>
        <v>32.545389913999998</v>
      </c>
      <c r="R73" s="343">
        <f t="shared" si="14"/>
        <v>23.178699999999999</v>
      </c>
      <c r="S73" s="343">
        <f t="shared" si="14"/>
        <v>44.997284026999999</v>
      </c>
      <c r="T73" s="343">
        <f t="shared" si="14"/>
        <v>44.997284026999999</v>
      </c>
    </row>
    <row r="74" spans="1:20" ht="26.25" x14ac:dyDescent="0.4">
      <c r="A74" s="357" t="s">
        <v>77</v>
      </c>
      <c r="B74" s="358" t="s">
        <v>78</v>
      </c>
      <c r="C74" s="343"/>
      <c r="D74" s="343"/>
      <c r="E74" s="343"/>
      <c r="F74" s="343"/>
      <c r="G74" s="343"/>
      <c r="H74" s="343"/>
      <c r="I74" s="343"/>
      <c r="J74" s="343"/>
      <c r="K74" s="343"/>
      <c r="L74" s="343"/>
      <c r="M74" s="343"/>
      <c r="N74" s="343"/>
      <c r="O74" s="343"/>
      <c r="P74" s="343"/>
      <c r="Q74" s="343"/>
      <c r="R74" s="343"/>
      <c r="S74" s="343"/>
      <c r="T74" s="343"/>
    </row>
    <row r="75" spans="1:20" ht="26.25" x14ac:dyDescent="0.4">
      <c r="A75" s="357">
        <v>1</v>
      </c>
      <c r="B75" s="358" t="s">
        <v>79</v>
      </c>
      <c r="C75" s="343">
        <v>0</v>
      </c>
      <c r="D75" s="343">
        <v>0</v>
      </c>
      <c r="E75" s="343">
        <v>0</v>
      </c>
      <c r="F75" s="343">
        <v>0</v>
      </c>
      <c r="G75" s="343">
        <v>0</v>
      </c>
      <c r="H75" s="343">
        <v>0</v>
      </c>
      <c r="I75" s="343">
        <v>0</v>
      </c>
      <c r="J75" s="343">
        <v>0</v>
      </c>
      <c r="K75" s="343">
        <v>0</v>
      </c>
      <c r="L75" s="343">
        <v>0</v>
      </c>
      <c r="M75" s="343">
        <v>0</v>
      </c>
      <c r="N75" s="343">
        <v>0</v>
      </c>
      <c r="O75" s="343">
        <v>0</v>
      </c>
      <c r="P75" s="343">
        <v>0</v>
      </c>
      <c r="Q75" s="343">
        <v>0</v>
      </c>
      <c r="R75" s="343">
        <f t="shared" ref="R75:T76" si="15">SUM(C75+F75+I75+L75+O75)</f>
        <v>0</v>
      </c>
      <c r="S75" s="343">
        <f t="shared" si="15"/>
        <v>0</v>
      </c>
      <c r="T75" s="343">
        <f t="shared" si="15"/>
        <v>0</v>
      </c>
    </row>
    <row r="76" spans="1:20" ht="26.25" x14ac:dyDescent="0.4">
      <c r="A76" s="357">
        <v>2</v>
      </c>
      <c r="B76" s="358" t="s">
        <v>80</v>
      </c>
      <c r="C76" s="343">
        <v>0</v>
      </c>
      <c r="D76" s="343">
        <v>0</v>
      </c>
      <c r="E76" s="343">
        <v>0</v>
      </c>
      <c r="F76" s="343">
        <v>0</v>
      </c>
      <c r="G76" s="343">
        <v>0</v>
      </c>
      <c r="H76" s="343">
        <v>0</v>
      </c>
      <c r="I76" s="343">
        <v>0</v>
      </c>
      <c r="J76" s="343">
        <v>0</v>
      </c>
      <c r="K76" s="343">
        <v>0</v>
      </c>
      <c r="L76" s="343">
        <v>0</v>
      </c>
      <c r="M76" s="343">
        <v>0</v>
      </c>
      <c r="N76" s="343">
        <v>0</v>
      </c>
      <c r="O76" s="343">
        <v>0</v>
      </c>
      <c r="P76" s="343">
        <v>0</v>
      </c>
      <c r="Q76" s="343">
        <v>0</v>
      </c>
      <c r="R76" s="343">
        <f t="shared" si="15"/>
        <v>0</v>
      </c>
      <c r="S76" s="343">
        <f t="shared" si="15"/>
        <v>0</v>
      </c>
      <c r="T76" s="343">
        <f t="shared" si="15"/>
        <v>0</v>
      </c>
    </row>
    <row r="77" spans="1:20" ht="26.25" x14ac:dyDescent="0.4">
      <c r="A77" s="357"/>
      <c r="B77" s="358" t="s">
        <v>81</v>
      </c>
      <c r="C77" s="343">
        <f t="shared" ref="C77:T77" si="16">SUM(C75:C76)</f>
        <v>0</v>
      </c>
      <c r="D77" s="343">
        <f t="shared" si="16"/>
        <v>0</v>
      </c>
      <c r="E77" s="343">
        <f t="shared" si="16"/>
        <v>0</v>
      </c>
      <c r="F77" s="343">
        <f t="shared" si="16"/>
        <v>0</v>
      </c>
      <c r="G77" s="343">
        <f t="shared" si="16"/>
        <v>0</v>
      </c>
      <c r="H77" s="343">
        <f t="shared" si="16"/>
        <v>0</v>
      </c>
      <c r="I77" s="343">
        <f t="shared" si="16"/>
        <v>0</v>
      </c>
      <c r="J77" s="343">
        <f t="shared" si="16"/>
        <v>0</v>
      </c>
      <c r="K77" s="343">
        <f t="shared" si="16"/>
        <v>0</v>
      </c>
      <c r="L77" s="343">
        <f t="shared" si="16"/>
        <v>0</v>
      </c>
      <c r="M77" s="343">
        <f t="shared" si="16"/>
        <v>0</v>
      </c>
      <c r="N77" s="343">
        <f t="shared" si="16"/>
        <v>0</v>
      </c>
      <c r="O77" s="343">
        <f t="shared" si="16"/>
        <v>0</v>
      </c>
      <c r="P77" s="343">
        <f t="shared" si="16"/>
        <v>0</v>
      </c>
      <c r="Q77" s="343">
        <f t="shared" si="16"/>
        <v>0</v>
      </c>
      <c r="R77" s="343">
        <f t="shared" si="16"/>
        <v>0</v>
      </c>
      <c r="S77" s="343">
        <f t="shared" si="16"/>
        <v>0</v>
      </c>
      <c r="T77" s="343">
        <f t="shared" si="16"/>
        <v>0</v>
      </c>
    </row>
    <row r="78" spans="1:20" s="311" customFormat="1" ht="30" x14ac:dyDescent="0.4">
      <c r="A78" s="360"/>
      <c r="B78" s="361" t="s">
        <v>580</v>
      </c>
      <c r="C78" s="320">
        <f t="shared" ref="C78:T78" si="17">SUM(C60,C65,C67,C73,C77)</f>
        <v>1820.1386999999997</v>
      </c>
      <c r="D78" s="320">
        <f t="shared" si="17"/>
        <v>174.11707999999999</v>
      </c>
      <c r="E78" s="320">
        <f t="shared" si="17"/>
        <v>174.11707999999999</v>
      </c>
      <c r="F78" s="320">
        <f t="shared" si="17"/>
        <v>1920.1430000000003</v>
      </c>
      <c r="G78" s="320">
        <f t="shared" si="17"/>
        <v>41.406090509999991</v>
      </c>
      <c r="H78" s="320">
        <f t="shared" si="17"/>
        <v>41.406090509999991</v>
      </c>
      <c r="I78" s="320">
        <f t="shared" si="17"/>
        <v>12897.2435000032</v>
      </c>
      <c r="J78" s="320">
        <f t="shared" si="17"/>
        <v>5523.7163232712501</v>
      </c>
      <c r="K78" s="320">
        <f t="shared" si="17"/>
        <v>5523.7163232712501</v>
      </c>
      <c r="L78" s="320">
        <f t="shared" si="17"/>
        <v>17942.173100000004</v>
      </c>
      <c r="M78" s="320">
        <f t="shared" si="17"/>
        <v>4138.3921123601494</v>
      </c>
      <c r="N78" s="320">
        <f t="shared" si="17"/>
        <v>4138.3921123601494</v>
      </c>
      <c r="O78" s="320">
        <f t="shared" si="17"/>
        <v>75036.12030000001</v>
      </c>
      <c r="P78" s="320">
        <f t="shared" si="17"/>
        <v>30821.906399578475</v>
      </c>
      <c r="Q78" s="320">
        <f t="shared" si="17"/>
        <v>30821.906399578475</v>
      </c>
      <c r="R78" s="320">
        <f t="shared" si="17"/>
        <v>109615.8186000032</v>
      </c>
      <c r="S78" s="320">
        <f t="shared" si="17"/>
        <v>40699.538005719878</v>
      </c>
      <c r="T78" s="320">
        <f t="shared" si="17"/>
        <v>40699.538005719878</v>
      </c>
    </row>
    <row r="79" spans="1:20" x14ac:dyDescent="0.3">
      <c r="A79" s="341"/>
      <c r="B79" s="341"/>
      <c r="C79" s="338"/>
      <c r="D79" s="338"/>
      <c r="E79" s="338"/>
      <c r="F79" s="338"/>
      <c r="G79" s="338"/>
      <c r="H79" s="338"/>
      <c r="I79" s="338"/>
      <c r="J79" s="338"/>
      <c r="K79" s="338"/>
      <c r="L79" s="338"/>
      <c r="M79" s="338"/>
      <c r="N79" s="338"/>
      <c r="O79" s="338"/>
      <c r="P79" s="338"/>
      <c r="Q79" s="338"/>
      <c r="R79" s="338"/>
      <c r="S79" s="338"/>
      <c r="T79" s="338"/>
    </row>
    <row r="80" spans="1:20" x14ac:dyDescent="0.3">
      <c r="A80" s="341"/>
      <c r="B80" s="341"/>
      <c r="C80" s="338"/>
      <c r="D80" s="338"/>
      <c r="E80" s="338"/>
      <c r="F80" s="338"/>
      <c r="G80" s="338"/>
      <c r="H80" s="338"/>
      <c r="I80" s="338"/>
      <c r="J80" s="338"/>
      <c r="K80" s="338"/>
      <c r="L80" s="338"/>
      <c r="M80" s="338"/>
      <c r="N80" s="338"/>
      <c r="O80" s="338"/>
      <c r="P80" s="338"/>
      <c r="Q80" s="338"/>
      <c r="R80" s="338"/>
      <c r="S80" s="338"/>
      <c r="T80" s="338"/>
    </row>
  </sheetData>
  <mergeCells count="39">
    <mergeCell ref="A1:T1"/>
    <mergeCell ref="A2:T2"/>
    <mergeCell ref="A3:T3"/>
    <mergeCell ref="A4:A7"/>
    <mergeCell ref="B4:B7"/>
    <mergeCell ref="C4:E5"/>
    <mergeCell ref="F4:H5"/>
    <mergeCell ref="I4:K5"/>
    <mergeCell ref="L4:N5"/>
    <mergeCell ref="O4:Q5"/>
    <mergeCell ref="A26:Q26"/>
    <mergeCell ref="R4:T5"/>
    <mergeCell ref="C6:C7"/>
    <mergeCell ref="D6:E6"/>
    <mergeCell ref="F6:F7"/>
    <mergeCell ref="G6:H6"/>
    <mergeCell ref="I6:I7"/>
    <mergeCell ref="J6:K6"/>
    <mergeCell ref="L6:L7"/>
    <mergeCell ref="M6:N6"/>
    <mergeCell ref="O6:O7"/>
    <mergeCell ref="P6:Q6"/>
    <mergeCell ref="R6:R7"/>
    <mergeCell ref="S6:T6"/>
    <mergeCell ref="A24:Q24"/>
    <mergeCell ref="A25:Q25"/>
    <mergeCell ref="S30:T30"/>
    <mergeCell ref="A27:T27"/>
    <mergeCell ref="C28:E29"/>
    <mergeCell ref="F28:H29"/>
    <mergeCell ref="I28:K29"/>
    <mergeCell ref="L28:N29"/>
    <mergeCell ref="O28:Q29"/>
    <mergeCell ref="R28:T29"/>
    <mergeCell ref="D30:E30"/>
    <mergeCell ref="G30:H30"/>
    <mergeCell ref="J30:K30"/>
    <mergeCell ref="M30:N30"/>
    <mergeCell ref="P30:Q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zoomScale="50" zoomScaleNormal="50" workbookViewId="0">
      <selection activeCell="G9" sqref="G9"/>
    </sheetView>
  </sheetViews>
  <sheetFormatPr defaultRowHeight="26.25" x14ac:dyDescent="0.4"/>
  <cols>
    <col min="1" max="1" width="11.42578125" style="312" customWidth="1"/>
    <col min="2" max="2" width="51.42578125" style="312" customWidth="1"/>
    <col min="3" max="3" width="20.85546875" style="312" customWidth="1"/>
    <col min="4" max="4" width="18.5703125" style="312" customWidth="1"/>
    <col min="5" max="5" width="17.85546875" style="312" customWidth="1"/>
    <col min="6" max="8" width="21" style="312" customWidth="1"/>
    <col min="9" max="9" width="16.5703125" style="312" customWidth="1"/>
    <col min="10" max="10" width="19.7109375" style="312" customWidth="1"/>
    <col min="11" max="11" width="16" style="312" customWidth="1"/>
    <col min="12" max="16" width="17.140625" style="312" customWidth="1"/>
    <col min="17" max="17" width="15.42578125" style="312" customWidth="1"/>
    <col min="18" max="18" width="14.7109375" style="312" customWidth="1"/>
    <col min="19" max="19" width="22.5703125" style="312" customWidth="1"/>
    <col min="20" max="20" width="24.140625" style="312" customWidth="1"/>
    <col min="21" max="21" width="23.28515625" style="312" customWidth="1"/>
    <col min="22" max="22" width="15.5703125" style="362" customWidth="1"/>
    <col min="23" max="23" width="11.42578125" style="312" customWidth="1"/>
    <col min="24" max="16384" width="9.140625" style="312"/>
  </cols>
  <sheetData>
    <row r="1" spans="1:22" x14ac:dyDescent="0.4">
      <c r="A1" s="991" t="s">
        <v>665</v>
      </c>
      <c r="B1" s="991"/>
      <c r="C1" s="991"/>
      <c r="D1" s="991"/>
      <c r="E1" s="991"/>
      <c r="F1" s="991"/>
      <c r="G1" s="991"/>
      <c r="H1" s="991"/>
      <c r="I1" s="991"/>
      <c r="J1" s="991"/>
      <c r="K1" s="991"/>
      <c r="L1" s="991"/>
      <c r="M1" s="991"/>
      <c r="N1" s="991"/>
      <c r="O1" s="991"/>
      <c r="P1" s="991"/>
      <c r="Q1" s="991"/>
      <c r="R1" s="991"/>
      <c r="S1" s="991"/>
      <c r="T1" s="991"/>
    </row>
    <row r="2" spans="1:22" x14ac:dyDescent="0.4">
      <c r="A2" s="991" t="s">
        <v>574</v>
      </c>
      <c r="B2" s="991"/>
      <c r="C2" s="991"/>
      <c r="D2" s="991"/>
      <c r="E2" s="991"/>
      <c r="F2" s="991"/>
      <c r="G2" s="991"/>
      <c r="H2" s="991"/>
      <c r="I2" s="991"/>
      <c r="J2" s="991"/>
      <c r="K2" s="991"/>
      <c r="L2" s="991"/>
      <c r="M2" s="991"/>
      <c r="N2" s="991"/>
      <c r="O2" s="991"/>
      <c r="P2" s="991"/>
      <c r="Q2" s="991"/>
      <c r="R2" s="991"/>
      <c r="S2" s="991"/>
      <c r="T2" s="991"/>
    </row>
    <row r="3" spans="1:22" x14ac:dyDescent="0.4">
      <c r="A3" s="991" t="s">
        <v>666</v>
      </c>
      <c r="B3" s="991"/>
      <c r="C3" s="991"/>
      <c r="D3" s="991"/>
      <c r="E3" s="991"/>
      <c r="F3" s="991"/>
      <c r="G3" s="991"/>
      <c r="H3" s="991"/>
      <c r="I3" s="991"/>
      <c r="J3" s="991"/>
      <c r="K3" s="991"/>
      <c r="L3" s="991"/>
      <c r="M3" s="991"/>
      <c r="N3" s="991"/>
      <c r="O3" s="991"/>
      <c r="P3" s="991"/>
      <c r="Q3" s="991"/>
      <c r="R3" s="991"/>
      <c r="S3" s="991"/>
      <c r="T3" s="991"/>
    </row>
    <row r="4" spans="1:22" x14ac:dyDescent="0.4">
      <c r="A4" s="363" t="s">
        <v>125</v>
      </c>
      <c r="B4" s="940" t="s">
        <v>572</v>
      </c>
      <c r="C4" s="988" t="s">
        <v>641</v>
      </c>
      <c r="D4" s="988"/>
      <c r="E4" s="941" t="s">
        <v>642</v>
      </c>
      <c r="F4" s="988"/>
      <c r="G4" s="992" t="s">
        <v>613</v>
      </c>
      <c r="H4" s="993"/>
      <c r="I4" s="988" t="s">
        <v>643</v>
      </c>
      <c r="J4" s="988"/>
      <c r="K4" s="988" t="s">
        <v>644</v>
      </c>
      <c r="L4" s="988"/>
      <c r="M4" s="992" t="s">
        <v>619</v>
      </c>
      <c r="N4" s="993"/>
      <c r="O4" s="992" t="s">
        <v>621</v>
      </c>
      <c r="P4" s="993"/>
      <c r="Q4" s="988" t="s">
        <v>645</v>
      </c>
      <c r="R4" s="988"/>
      <c r="S4" s="988" t="s">
        <v>90</v>
      </c>
      <c r="T4" s="988"/>
      <c r="U4" s="989" t="s">
        <v>667</v>
      </c>
      <c r="V4" s="990"/>
    </row>
    <row r="5" spans="1:22" x14ac:dyDescent="0.4">
      <c r="A5" s="363" t="s">
        <v>8</v>
      </c>
      <c r="B5" s="940"/>
      <c r="C5" s="364" t="s">
        <v>668</v>
      </c>
      <c r="D5" s="364" t="s">
        <v>669</v>
      </c>
      <c r="E5" s="364" t="s">
        <v>668</v>
      </c>
      <c r="F5" s="364" t="s">
        <v>669</v>
      </c>
      <c r="G5" s="364" t="s">
        <v>668</v>
      </c>
      <c r="H5" s="364" t="s">
        <v>669</v>
      </c>
      <c r="I5" s="364" t="s">
        <v>668</v>
      </c>
      <c r="J5" s="364" t="s">
        <v>669</v>
      </c>
      <c r="K5" s="364" t="s">
        <v>668</v>
      </c>
      <c r="L5" s="365" t="s">
        <v>669</v>
      </c>
      <c r="M5" s="364" t="s">
        <v>668</v>
      </c>
      <c r="N5" s="365" t="s">
        <v>669</v>
      </c>
      <c r="O5" s="364" t="s">
        <v>668</v>
      </c>
      <c r="P5" s="365" t="s">
        <v>669</v>
      </c>
      <c r="Q5" s="364" t="s">
        <v>668</v>
      </c>
      <c r="R5" s="364" t="s">
        <v>669</v>
      </c>
      <c r="S5" s="364" t="s">
        <v>668</v>
      </c>
      <c r="T5" s="364" t="s">
        <v>669</v>
      </c>
      <c r="U5" s="364" t="s">
        <v>668</v>
      </c>
      <c r="V5" s="365" t="s">
        <v>669</v>
      </c>
    </row>
    <row r="6" spans="1:22" x14ac:dyDescent="0.4">
      <c r="A6" s="363" t="s">
        <v>12</v>
      </c>
      <c r="B6" s="366" t="s">
        <v>13</v>
      </c>
      <c r="C6" s="367"/>
      <c r="D6" s="367"/>
      <c r="E6" s="367"/>
      <c r="F6" s="367"/>
      <c r="G6" s="367"/>
      <c r="H6" s="367"/>
      <c r="I6" s="367"/>
      <c r="J6" s="367"/>
      <c r="K6" s="367"/>
      <c r="L6" s="367"/>
      <c r="M6" s="367"/>
      <c r="N6" s="367"/>
      <c r="O6" s="367"/>
      <c r="P6" s="367"/>
      <c r="Q6" s="367"/>
      <c r="R6" s="367"/>
      <c r="S6" s="367"/>
      <c r="T6" s="367"/>
      <c r="U6" s="346"/>
      <c r="V6" s="368"/>
    </row>
    <row r="7" spans="1:22" x14ac:dyDescent="0.4">
      <c r="A7" s="369">
        <v>1</v>
      </c>
      <c r="B7" s="366" t="s">
        <v>14</v>
      </c>
      <c r="C7" s="370">
        <v>1517366</v>
      </c>
      <c r="D7" s="370">
        <v>29709.344519504</v>
      </c>
      <c r="E7" s="370">
        <v>361797</v>
      </c>
      <c r="F7" s="370">
        <v>19247.612099999998</v>
      </c>
      <c r="G7" s="370">
        <v>2156</v>
      </c>
      <c r="H7" s="370">
        <v>1520.7559000000001</v>
      </c>
      <c r="I7" s="370">
        <v>84472</v>
      </c>
      <c r="J7" s="370">
        <v>2184.6120000000001</v>
      </c>
      <c r="K7" s="370">
        <v>67734</v>
      </c>
      <c r="L7" s="370">
        <v>4528.6664000000001</v>
      </c>
      <c r="M7" s="370">
        <v>8</v>
      </c>
      <c r="N7" s="370">
        <v>1.5487</v>
      </c>
      <c r="O7" s="370">
        <v>842</v>
      </c>
      <c r="P7" s="370">
        <v>20.7044</v>
      </c>
      <c r="Q7" s="370">
        <v>11790</v>
      </c>
      <c r="R7" s="370">
        <v>43.710999999999999</v>
      </c>
      <c r="S7" s="370">
        <v>2046165</v>
      </c>
      <c r="T7" s="370">
        <v>57256.955019503999</v>
      </c>
      <c r="U7" s="368">
        <v>1134239</v>
      </c>
      <c r="V7" s="368">
        <v>23597.951499999999</v>
      </c>
    </row>
    <row r="8" spans="1:22" x14ac:dyDescent="0.4">
      <c r="A8" s="369">
        <v>2</v>
      </c>
      <c r="B8" s="366" t="s">
        <v>15</v>
      </c>
      <c r="C8" s="370">
        <v>671892</v>
      </c>
      <c r="D8" s="370">
        <v>12445.5532</v>
      </c>
      <c r="E8" s="370">
        <v>84766</v>
      </c>
      <c r="F8" s="370">
        <v>10604.7996</v>
      </c>
      <c r="G8" s="370">
        <v>108</v>
      </c>
      <c r="H8" s="370">
        <v>296.82749999999999</v>
      </c>
      <c r="I8" s="370">
        <v>34729</v>
      </c>
      <c r="J8" s="370">
        <v>1672.4735000000001</v>
      </c>
      <c r="K8" s="370">
        <v>99277</v>
      </c>
      <c r="L8" s="370">
        <v>9466.2718000000004</v>
      </c>
      <c r="M8" s="370">
        <v>0</v>
      </c>
      <c r="N8" s="370">
        <v>0</v>
      </c>
      <c r="O8" s="370">
        <v>0</v>
      </c>
      <c r="P8" s="370">
        <v>0</v>
      </c>
      <c r="Q8" s="370">
        <v>55</v>
      </c>
      <c r="R8" s="370">
        <v>97.065899999999999</v>
      </c>
      <c r="S8" s="370">
        <v>890827</v>
      </c>
      <c r="T8" s="370">
        <v>34582.991499999996</v>
      </c>
      <c r="U8" s="368">
        <v>202591</v>
      </c>
      <c r="V8" s="368">
        <v>3449.7957999999999</v>
      </c>
    </row>
    <row r="9" spans="1:22" x14ac:dyDescent="0.4">
      <c r="A9" s="369">
        <v>3</v>
      </c>
      <c r="B9" s="366" t="s">
        <v>16</v>
      </c>
      <c r="C9" s="370">
        <v>1253187</v>
      </c>
      <c r="D9" s="370">
        <v>12212.5578266754</v>
      </c>
      <c r="E9" s="370">
        <v>94124</v>
      </c>
      <c r="F9" s="370">
        <v>8292.7599983942291</v>
      </c>
      <c r="G9" s="370">
        <v>27</v>
      </c>
      <c r="H9" s="370">
        <v>210.89</v>
      </c>
      <c r="I9" s="370">
        <v>18312</v>
      </c>
      <c r="J9" s="370">
        <v>495.15330470506399</v>
      </c>
      <c r="K9" s="370">
        <v>28356</v>
      </c>
      <c r="L9" s="370">
        <v>2922.7841322283398</v>
      </c>
      <c r="M9" s="370">
        <v>398</v>
      </c>
      <c r="N9" s="370">
        <v>103.81187248984</v>
      </c>
      <c r="O9" s="370">
        <v>168</v>
      </c>
      <c r="P9" s="370">
        <v>20.667005589446401</v>
      </c>
      <c r="Q9" s="370">
        <v>654</v>
      </c>
      <c r="R9" s="370">
        <v>52.812089999999998</v>
      </c>
      <c r="S9" s="370">
        <v>1395226</v>
      </c>
      <c r="T9" s="370">
        <v>24311.436230082301</v>
      </c>
      <c r="U9" s="368">
        <v>429693</v>
      </c>
      <c r="V9" s="368">
        <v>8424.6502832919195</v>
      </c>
    </row>
    <row r="10" spans="1:22" x14ac:dyDescent="0.4">
      <c r="A10" s="369">
        <v>4</v>
      </c>
      <c r="B10" s="366" t="s">
        <v>17</v>
      </c>
      <c r="C10" s="370">
        <v>572283</v>
      </c>
      <c r="D10" s="370">
        <v>8278.56</v>
      </c>
      <c r="E10" s="370">
        <v>74220</v>
      </c>
      <c r="F10" s="370">
        <v>6708.79</v>
      </c>
      <c r="G10" s="370">
        <v>4</v>
      </c>
      <c r="H10" s="370">
        <v>0.12</v>
      </c>
      <c r="I10" s="370">
        <v>20832</v>
      </c>
      <c r="J10" s="370">
        <v>587.29999999999995</v>
      </c>
      <c r="K10" s="370">
        <v>38118</v>
      </c>
      <c r="L10" s="370">
        <v>3745.59</v>
      </c>
      <c r="M10" s="370">
        <v>62</v>
      </c>
      <c r="N10" s="370">
        <v>6</v>
      </c>
      <c r="O10" s="370">
        <v>158</v>
      </c>
      <c r="P10" s="370">
        <v>100.37</v>
      </c>
      <c r="Q10" s="370">
        <v>1759</v>
      </c>
      <c r="R10" s="370">
        <v>157.07</v>
      </c>
      <c r="S10" s="370">
        <v>707436</v>
      </c>
      <c r="T10" s="370">
        <v>19583.8</v>
      </c>
      <c r="U10" s="368">
        <v>582372</v>
      </c>
      <c r="V10" s="368">
        <v>8714.15</v>
      </c>
    </row>
    <row r="11" spans="1:22" x14ac:dyDescent="0.4">
      <c r="A11" s="369"/>
      <c r="B11" s="366" t="s">
        <v>18</v>
      </c>
      <c r="C11" s="370">
        <f t="shared" ref="C11:V11" si="0">SUM(C7:C10)</f>
        <v>4014728</v>
      </c>
      <c r="D11" s="370">
        <f t="shared" si="0"/>
        <v>62646.015546179398</v>
      </c>
      <c r="E11" s="370">
        <f t="shared" si="0"/>
        <v>614907</v>
      </c>
      <c r="F11" s="370">
        <f t="shared" si="0"/>
        <v>44853.961698394225</v>
      </c>
      <c r="G11" s="370">
        <f t="shared" si="0"/>
        <v>2295</v>
      </c>
      <c r="H11" s="370">
        <f t="shared" si="0"/>
        <v>2028.5933999999997</v>
      </c>
      <c r="I11" s="370">
        <f t="shared" si="0"/>
        <v>158345</v>
      </c>
      <c r="J11" s="370">
        <f t="shared" si="0"/>
        <v>4939.5388047050646</v>
      </c>
      <c r="K11" s="370">
        <f t="shared" si="0"/>
        <v>233485</v>
      </c>
      <c r="L11" s="370">
        <f t="shared" si="0"/>
        <v>20663.312332228339</v>
      </c>
      <c r="M11" s="370">
        <f t="shared" si="0"/>
        <v>468</v>
      </c>
      <c r="N11" s="370">
        <f t="shared" si="0"/>
        <v>111.36057248984</v>
      </c>
      <c r="O11" s="370">
        <f t="shared" si="0"/>
        <v>1168</v>
      </c>
      <c r="P11" s="370">
        <f t="shared" si="0"/>
        <v>141.7414055894464</v>
      </c>
      <c r="Q11" s="370">
        <f t="shared" si="0"/>
        <v>14258</v>
      </c>
      <c r="R11" s="370">
        <f t="shared" si="0"/>
        <v>350.65899000000002</v>
      </c>
      <c r="S11" s="370">
        <f t="shared" si="0"/>
        <v>5039654</v>
      </c>
      <c r="T11" s="370">
        <f t="shared" si="0"/>
        <v>135735.1827495863</v>
      </c>
      <c r="U11" s="370">
        <f t="shared" si="0"/>
        <v>2348895</v>
      </c>
      <c r="V11" s="370">
        <f t="shared" si="0"/>
        <v>44186.547583291918</v>
      </c>
    </row>
    <row r="12" spans="1:22" x14ac:dyDescent="0.4">
      <c r="A12" s="994" t="s">
        <v>670</v>
      </c>
      <c r="B12" s="995"/>
      <c r="C12" s="370"/>
      <c r="D12" s="370"/>
      <c r="E12" s="370"/>
      <c r="F12" s="370"/>
      <c r="G12" s="370"/>
      <c r="H12" s="370"/>
      <c r="I12" s="370"/>
      <c r="J12" s="370"/>
      <c r="K12" s="370"/>
      <c r="L12" s="370"/>
      <c r="M12" s="370"/>
      <c r="N12" s="370"/>
      <c r="O12" s="370"/>
      <c r="P12" s="370"/>
      <c r="Q12" s="370"/>
      <c r="R12" s="370"/>
      <c r="S12" s="370"/>
      <c r="T12" s="370"/>
      <c r="U12" s="368"/>
      <c r="V12" s="368"/>
    </row>
    <row r="13" spans="1:22" x14ac:dyDescent="0.4">
      <c r="A13" s="369">
        <v>1</v>
      </c>
      <c r="B13" s="335" t="s">
        <v>21</v>
      </c>
      <c r="C13" s="370">
        <v>74101</v>
      </c>
      <c r="D13" s="370">
        <v>2450.377</v>
      </c>
      <c r="E13" s="370">
        <v>29077</v>
      </c>
      <c r="F13" s="370">
        <v>1928.9545000000001</v>
      </c>
      <c r="G13" s="370">
        <v>8</v>
      </c>
      <c r="H13" s="370">
        <v>3.3109999999999999</v>
      </c>
      <c r="I13" s="370">
        <v>3266</v>
      </c>
      <c r="J13" s="370">
        <v>110.1592</v>
      </c>
      <c r="K13" s="370">
        <v>5158</v>
      </c>
      <c r="L13" s="370">
        <v>458.476</v>
      </c>
      <c r="M13" s="370">
        <v>0</v>
      </c>
      <c r="N13" s="370">
        <v>0</v>
      </c>
      <c r="O13" s="370">
        <v>8</v>
      </c>
      <c r="P13" s="370">
        <v>0.24979999999999999</v>
      </c>
      <c r="Q13" s="370">
        <v>1007</v>
      </c>
      <c r="R13" s="370">
        <v>3.0232999999999999</v>
      </c>
      <c r="S13" s="370">
        <v>112625</v>
      </c>
      <c r="T13" s="370">
        <v>4954.5508</v>
      </c>
      <c r="U13" s="368">
        <v>61817</v>
      </c>
      <c r="V13" s="368">
        <v>1577.2046</v>
      </c>
    </row>
    <row r="14" spans="1:22" x14ac:dyDescent="0.4">
      <c r="A14" s="369">
        <v>2</v>
      </c>
      <c r="B14" s="335" t="s">
        <v>22</v>
      </c>
      <c r="C14" s="370">
        <v>10980</v>
      </c>
      <c r="D14" s="370">
        <v>607.42884289999995</v>
      </c>
      <c r="E14" s="370">
        <v>6320</v>
      </c>
      <c r="F14" s="370">
        <v>1925.4439</v>
      </c>
      <c r="G14" s="370">
        <v>3</v>
      </c>
      <c r="H14" s="370">
        <v>1.0632999999999999</v>
      </c>
      <c r="I14" s="370">
        <v>890</v>
      </c>
      <c r="J14" s="370">
        <v>21.316800000000001</v>
      </c>
      <c r="K14" s="370">
        <v>2654</v>
      </c>
      <c r="L14" s="370">
        <v>278.53519999999997</v>
      </c>
      <c r="M14" s="370">
        <v>2</v>
      </c>
      <c r="N14" s="370">
        <v>0.77559999999999996</v>
      </c>
      <c r="O14" s="370">
        <v>6</v>
      </c>
      <c r="P14" s="370">
        <v>0.1434</v>
      </c>
      <c r="Q14" s="370">
        <v>2965</v>
      </c>
      <c r="R14" s="370">
        <v>5.8963000000000001</v>
      </c>
      <c r="S14" s="370">
        <v>23820</v>
      </c>
      <c r="T14" s="370">
        <v>2840.6033428999999</v>
      </c>
      <c r="U14" s="368">
        <v>12049</v>
      </c>
      <c r="V14" s="368">
        <v>411.55180000000001</v>
      </c>
    </row>
    <row r="15" spans="1:22" x14ac:dyDescent="0.4">
      <c r="A15" s="369">
        <v>3</v>
      </c>
      <c r="B15" s="335" t="s">
        <v>23</v>
      </c>
      <c r="C15" s="370">
        <v>27433</v>
      </c>
      <c r="D15" s="370">
        <v>499.79629999999997</v>
      </c>
      <c r="E15" s="370">
        <v>12455</v>
      </c>
      <c r="F15" s="370">
        <v>529.3972</v>
      </c>
      <c r="G15" s="370">
        <v>0</v>
      </c>
      <c r="H15" s="370">
        <v>0</v>
      </c>
      <c r="I15" s="370">
        <v>3134</v>
      </c>
      <c r="J15" s="370">
        <v>77.947800000000001</v>
      </c>
      <c r="K15" s="370">
        <v>3412</v>
      </c>
      <c r="L15" s="370">
        <v>327.72980000000001</v>
      </c>
      <c r="M15" s="370">
        <v>2</v>
      </c>
      <c r="N15" s="370">
        <v>1.9777</v>
      </c>
      <c r="O15" s="370">
        <v>0</v>
      </c>
      <c r="P15" s="370">
        <v>0</v>
      </c>
      <c r="Q15" s="370">
        <v>27</v>
      </c>
      <c r="R15" s="370">
        <v>0.11899999999999999</v>
      </c>
      <c r="S15" s="370">
        <v>46463</v>
      </c>
      <c r="T15" s="370">
        <v>1436.9677999999999</v>
      </c>
      <c r="U15" s="368">
        <v>437</v>
      </c>
      <c r="V15" s="368">
        <v>4.8499999999999996</v>
      </c>
    </row>
    <row r="16" spans="1:22" x14ac:dyDescent="0.4">
      <c r="A16" s="369">
        <v>4</v>
      </c>
      <c r="B16" s="335" t="s">
        <v>24</v>
      </c>
      <c r="C16" s="370">
        <v>22486</v>
      </c>
      <c r="D16" s="370">
        <v>768.78</v>
      </c>
      <c r="E16" s="370">
        <v>30889</v>
      </c>
      <c r="F16" s="370">
        <v>1418.4258</v>
      </c>
      <c r="G16" s="370">
        <v>6</v>
      </c>
      <c r="H16" s="370">
        <v>2.0154000000000001</v>
      </c>
      <c r="I16" s="370">
        <v>2571</v>
      </c>
      <c r="J16" s="370">
        <v>92.081999999999994</v>
      </c>
      <c r="K16" s="370">
        <v>8589</v>
      </c>
      <c r="L16" s="370">
        <v>752.31449999999995</v>
      </c>
      <c r="M16" s="370">
        <v>0</v>
      </c>
      <c r="N16" s="370">
        <v>0</v>
      </c>
      <c r="O16" s="370">
        <v>0</v>
      </c>
      <c r="P16" s="370">
        <v>0</v>
      </c>
      <c r="Q16" s="370">
        <v>1569</v>
      </c>
      <c r="R16" s="370">
        <v>298.77</v>
      </c>
      <c r="S16" s="370">
        <v>66110</v>
      </c>
      <c r="T16" s="370">
        <v>3332.3877000000002</v>
      </c>
      <c r="U16" s="368">
        <v>20423</v>
      </c>
      <c r="V16" s="368">
        <v>412.74810000000002</v>
      </c>
    </row>
    <row r="17" spans="1:22" x14ac:dyDescent="0.4">
      <c r="A17" s="369">
        <v>5</v>
      </c>
      <c r="B17" s="335" t="s">
        <v>25</v>
      </c>
      <c r="C17" s="370">
        <v>69771</v>
      </c>
      <c r="D17" s="370">
        <v>1024.55</v>
      </c>
      <c r="E17" s="370">
        <v>29897</v>
      </c>
      <c r="F17" s="370">
        <v>1436.54</v>
      </c>
      <c r="G17" s="370">
        <v>0</v>
      </c>
      <c r="H17" s="370">
        <v>0</v>
      </c>
      <c r="I17" s="370">
        <v>2919</v>
      </c>
      <c r="J17" s="370">
        <v>77.8446</v>
      </c>
      <c r="K17" s="370">
        <v>5867</v>
      </c>
      <c r="L17" s="370">
        <v>773.77269999999999</v>
      </c>
      <c r="M17" s="370">
        <v>0</v>
      </c>
      <c r="N17" s="370">
        <v>0</v>
      </c>
      <c r="O17" s="370">
        <v>59</v>
      </c>
      <c r="P17" s="370">
        <v>6.3100000000000003E-2</v>
      </c>
      <c r="Q17" s="370">
        <v>71836</v>
      </c>
      <c r="R17" s="370">
        <v>873.43899999999996</v>
      </c>
      <c r="S17" s="370">
        <v>180349</v>
      </c>
      <c r="T17" s="370">
        <v>4186.2093999999997</v>
      </c>
      <c r="U17" s="368">
        <v>83595</v>
      </c>
      <c r="V17" s="368">
        <v>1583.35655</v>
      </c>
    </row>
    <row r="18" spans="1:22" x14ac:dyDescent="0.4">
      <c r="A18" s="369">
        <v>6</v>
      </c>
      <c r="B18" s="335" t="s">
        <v>26</v>
      </c>
      <c r="C18" s="370">
        <v>25357</v>
      </c>
      <c r="D18" s="370">
        <v>497.68189999999998</v>
      </c>
      <c r="E18" s="370">
        <v>14343</v>
      </c>
      <c r="F18" s="370">
        <v>2474.2141000000001</v>
      </c>
      <c r="G18" s="370">
        <v>10</v>
      </c>
      <c r="H18" s="370">
        <v>16.367799999999999</v>
      </c>
      <c r="I18" s="370">
        <v>3061</v>
      </c>
      <c r="J18" s="370">
        <v>132.62270000000001</v>
      </c>
      <c r="K18" s="370">
        <v>5481</v>
      </c>
      <c r="L18" s="370">
        <v>830.67460000000005</v>
      </c>
      <c r="M18" s="370">
        <v>0</v>
      </c>
      <c r="N18" s="370">
        <v>0</v>
      </c>
      <c r="O18" s="370">
        <v>0</v>
      </c>
      <c r="P18" s="370">
        <v>0</v>
      </c>
      <c r="Q18" s="370">
        <v>351</v>
      </c>
      <c r="R18" s="370">
        <v>52.118299999999998</v>
      </c>
      <c r="S18" s="370">
        <v>48603</v>
      </c>
      <c r="T18" s="370">
        <v>4003.6794</v>
      </c>
      <c r="U18" s="368">
        <v>16637</v>
      </c>
      <c r="V18" s="368">
        <v>501.31218601299997</v>
      </c>
    </row>
    <row r="19" spans="1:22" x14ac:dyDescent="0.4">
      <c r="A19" s="369">
        <v>7</v>
      </c>
      <c r="B19" s="335" t="s">
        <v>27</v>
      </c>
      <c r="C19" s="370">
        <v>49</v>
      </c>
      <c r="D19" s="370">
        <v>2.0665</v>
      </c>
      <c r="E19" s="370">
        <v>935</v>
      </c>
      <c r="F19" s="370">
        <v>127.28530000000001</v>
      </c>
      <c r="G19" s="370">
        <v>35</v>
      </c>
      <c r="H19" s="370">
        <v>10.915800000000001</v>
      </c>
      <c r="I19" s="370">
        <v>117</v>
      </c>
      <c r="J19" s="370">
        <v>3.0869</v>
      </c>
      <c r="K19" s="370">
        <v>532</v>
      </c>
      <c r="L19" s="370">
        <v>55.676600000000001</v>
      </c>
      <c r="M19" s="370">
        <v>19</v>
      </c>
      <c r="N19" s="370">
        <v>2.2229000000000001</v>
      </c>
      <c r="O19" s="370">
        <v>2</v>
      </c>
      <c r="P19" s="370">
        <v>0.10970000000000001</v>
      </c>
      <c r="Q19" s="370">
        <v>144</v>
      </c>
      <c r="R19" s="370">
        <v>26.887599999999999</v>
      </c>
      <c r="S19" s="370">
        <v>1833</v>
      </c>
      <c r="T19" s="370">
        <v>228.25129999999999</v>
      </c>
      <c r="U19" s="368">
        <v>336</v>
      </c>
      <c r="V19" s="368">
        <v>25.7151</v>
      </c>
    </row>
    <row r="20" spans="1:22" x14ac:dyDescent="0.4">
      <c r="A20" s="369">
        <v>8</v>
      </c>
      <c r="B20" s="347" t="s">
        <v>28</v>
      </c>
      <c r="C20" s="370">
        <v>14825</v>
      </c>
      <c r="D20" s="370">
        <v>275.64</v>
      </c>
      <c r="E20" s="370">
        <v>15048</v>
      </c>
      <c r="F20" s="370">
        <v>425.53</v>
      </c>
      <c r="G20" s="370">
        <v>0</v>
      </c>
      <c r="H20" s="370">
        <v>0</v>
      </c>
      <c r="I20" s="370">
        <v>976</v>
      </c>
      <c r="J20" s="370">
        <v>31.2135</v>
      </c>
      <c r="K20" s="370">
        <v>2703</v>
      </c>
      <c r="L20" s="370">
        <v>163.54</v>
      </c>
      <c r="M20" s="370">
        <v>0</v>
      </c>
      <c r="N20" s="370">
        <v>0</v>
      </c>
      <c r="O20" s="370">
        <v>0</v>
      </c>
      <c r="P20" s="370">
        <v>0</v>
      </c>
      <c r="Q20" s="370">
        <v>48</v>
      </c>
      <c r="R20" s="370">
        <v>1.96</v>
      </c>
      <c r="S20" s="370">
        <v>33600</v>
      </c>
      <c r="T20" s="370">
        <v>897.88350000000003</v>
      </c>
      <c r="U20" s="368">
        <v>17059</v>
      </c>
      <c r="V20" s="368">
        <v>284.26</v>
      </c>
    </row>
    <row r="21" spans="1:22" x14ac:dyDescent="0.4">
      <c r="A21" s="369"/>
      <c r="B21" s="367" t="s">
        <v>29</v>
      </c>
      <c r="C21" s="370">
        <f t="shared" ref="C21:V21" si="1">SUM(C13:C20)</f>
        <v>245002</v>
      </c>
      <c r="D21" s="370">
        <f t="shared" si="1"/>
        <v>6126.3205429</v>
      </c>
      <c r="E21" s="370">
        <f t="shared" si="1"/>
        <v>138964</v>
      </c>
      <c r="F21" s="370">
        <f t="shared" si="1"/>
        <v>10265.790800000001</v>
      </c>
      <c r="G21" s="370">
        <f t="shared" si="1"/>
        <v>62</v>
      </c>
      <c r="H21" s="370">
        <f t="shared" si="1"/>
        <v>33.673299999999998</v>
      </c>
      <c r="I21" s="370">
        <f t="shared" si="1"/>
        <v>16934</v>
      </c>
      <c r="J21" s="370">
        <f t="shared" si="1"/>
        <v>546.27350000000001</v>
      </c>
      <c r="K21" s="370">
        <f t="shared" si="1"/>
        <v>34396</v>
      </c>
      <c r="L21" s="370">
        <f t="shared" si="1"/>
        <v>3640.7194</v>
      </c>
      <c r="M21" s="370">
        <f t="shared" si="1"/>
        <v>23</v>
      </c>
      <c r="N21" s="370">
        <f t="shared" si="1"/>
        <v>4.9762000000000004</v>
      </c>
      <c r="O21" s="370">
        <f t="shared" si="1"/>
        <v>75</v>
      </c>
      <c r="P21" s="370">
        <f t="shared" si="1"/>
        <v>0.56599999999999995</v>
      </c>
      <c r="Q21" s="370">
        <f t="shared" si="1"/>
        <v>77947</v>
      </c>
      <c r="R21" s="370">
        <f t="shared" si="1"/>
        <v>1262.2135000000001</v>
      </c>
      <c r="S21" s="370">
        <f t="shared" si="1"/>
        <v>513403</v>
      </c>
      <c r="T21" s="370">
        <f t="shared" si="1"/>
        <v>21880.533242900001</v>
      </c>
      <c r="U21" s="370">
        <f t="shared" si="1"/>
        <v>212353</v>
      </c>
      <c r="V21" s="370">
        <f t="shared" si="1"/>
        <v>4800.998336013</v>
      </c>
    </row>
    <row r="22" spans="1:22" x14ac:dyDescent="0.4">
      <c r="A22" s="996" t="s">
        <v>637</v>
      </c>
      <c r="B22" s="996"/>
      <c r="C22" s="996"/>
      <c r="D22" s="996"/>
      <c r="E22" s="996"/>
      <c r="F22" s="996"/>
      <c r="G22" s="996"/>
      <c r="H22" s="996"/>
      <c r="I22" s="996"/>
      <c r="J22" s="996"/>
      <c r="K22" s="996"/>
      <c r="L22" s="996"/>
      <c r="M22" s="996"/>
      <c r="N22" s="996"/>
      <c r="O22" s="996"/>
      <c r="P22" s="996"/>
      <c r="Q22" s="996"/>
      <c r="R22" s="996"/>
      <c r="S22" s="996"/>
      <c r="T22" s="996"/>
    </row>
    <row r="23" spans="1:22" x14ac:dyDescent="0.4">
      <c r="A23" s="991" t="s">
        <v>574</v>
      </c>
      <c r="B23" s="991"/>
      <c r="C23" s="991"/>
      <c r="D23" s="991"/>
      <c r="E23" s="991"/>
      <c r="F23" s="991"/>
      <c r="G23" s="991"/>
      <c r="H23" s="991"/>
      <c r="I23" s="991"/>
      <c r="J23" s="991"/>
      <c r="K23" s="991"/>
      <c r="L23" s="991"/>
      <c r="M23" s="991"/>
      <c r="N23" s="991"/>
      <c r="O23" s="991"/>
      <c r="P23" s="991"/>
      <c r="Q23" s="991"/>
      <c r="R23" s="991"/>
      <c r="S23" s="991"/>
      <c r="T23" s="991"/>
    </row>
    <row r="24" spans="1:22" x14ac:dyDescent="0.4">
      <c r="A24" s="991" t="s">
        <v>671</v>
      </c>
      <c r="B24" s="991"/>
      <c r="C24" s="991"/>
      <c r="D24" s="991"/>
      <c r="E24" s="991"/>
      <c r="F24" s="991"/>
      <c r="G24" s="991"/>
      <c r="H24" s="991"/>
      <c r="I24" s="991"/>
      <c r="J24" s="991"/>
      <c r="K24" s="991"/>
      <c r="L24" s="991"/>
      <c r="M24" s="991"/>
      <c r="N24" s="991"/>
      <c r="O24" s="991"/>
      <c r="P24" s="991"/>
      <c r="Q24" s="991"/>
      <c r="R24" s="991"/>
      <c r="S24" s="991"/>
      <c r="T24" s="991"/>
    </row>
    <row r="25" spans="1:22" x14ac:dyDescent="0.4">
      <c r="A25" s="371"/>
      <c r="B25" s="371"/>
      <c r="C25" s="371"/>
      <c r="D25" s="371"/>
      <c r="E25" s="371"/>
      <c r="F25" s="371"/>
      <c r="G25" s="371"/>
      <c r="H25" s="371"/>
      <c r="I25" s="371"/>
      <c r="J25" s="371"/>
      <c r="K25" s="371"/>
      <c r="L25" s="371"/>
      <c r="M25" s="371"/>
      <c r="N25" s="371"/>
      <c r="O25" s="371"/>
      <c r="P25" s="371"/>
      <c r="Q25" s="371"/>
      <c r="R25" s="371"/>
      <c r="S25" s="371"/>
      <c r="T25" s="371"/>
    </row>
    <row r="26" spans="1:22" x14ac:dyDescent="0.4">
      <c r="A26" s="363" t="s">
        <v>125</v>
      </c>
      <c r="B26" s="940" t="s">
        <v>572</v>
      </c>
      <c r="C26" s="988" t="s">
        <v>641</v>
      </c>
      <c r="D26" s="988"/>
      <c r="E26" s="941" t="s">
        <v>642</v>
      </c>
      <c r="F26" s="988"/>
      <c r="G26" s="992" t="s">
        <v>613</v>
      </c>
      <c r="H26" s="993"/>
      <c r="I26" s="988" t="s">
        <v>643</v>
      </c>
      <c r="J26" s="988"/>
      <c r="K26" s="988" t="s">
        <v>644</v>
      </c>
      <c r="L26" s="988"/>
      <c r="M26" s="992" t="s">
        <v>619</v>
      </c>
      <c r="N26" s="993"/>
      <c r="O26" s="992" t="s">
        <v>621</v>
      </c>
      <c r="P26" s="993"/>
      <c r="Q26" s="988" t="s">
        <v>645</v>
      </c>
      <c r="R26" s="988"/>
      <c r="S26" s="988" t="s">
        <v>90</v>
      </c>
      <c r="T26" s="988"/>
      <c r="U26" s="989" t="s">
        <v>667</v>
      </c>
      <c r="V26" s="990"/>
    </row>
    <row r="27" spans="1:22" x14ac:dyDescent="0.4">
      <c r="A27" s="363" t="s">
        <v>8</v>
      </c>
      <c r="B27" s="940"/>
      <c r="C27" s="364" t="s">
        <v>668</v>
      </c>
      <c r="D27" s="364" t="s">
        <v>669</v>
      </c>
      <c r="E27" s="364" t="s">
        <v>668</v>
      </c>
      <c r="F27" s="364" t="s">
        <v>669</v>
      </c>
      <c r="G27" s="364" t="s">
        <v>668</v>
      </c>
      <c r="H27" s="364" t="s">
        <v>669</v>
      </c>
      <c r="I27" s="364" t="s">
        <v>668</v>
      </c>
      <c r="J27" s="364" t="s">
        <v>669</v>
      </c>
      <c r="K27" s="364" t="s">
        <v>668</v>
      </c>
      <c r="L27" s="365" t="s">
        <v>669</v>
      </c>
      <c r="M27" s="364" t="s">
        <v>668</v>
      </c>
      <c r="N27" s="365" t="s">
        <v>669</v>
      </c>
      <c r="O27" s="364" t="s">
        <v>668</v>
      </c>
      <c r="P27" s="365" t="s">
        <v>669</v>
      </c>
      <c r="Q27" s="364" t="s">
        <v>668</v>
      </c>
      <c r="R27" s="364" t="s">
        <v>669</v>
      </c>
      <c r="S27" s="364" t="s">
        <v>668</v>
      </c>
      <c r="T27" s="364" t="s">
        <v>669</v>
      </c>
      <c r="U27" s="364" t="s">
        <v>668</v>
      </c>
      <c r="V27" s="365" t="s">
        <v>669</v>
      </c>
    </row>
    <row r="28" spans="1:22" x14ac:dyDescent="0.4">
      <c r="A28" s="363" t="s">
        <v>672</v>
      </c>
      <c r="B28" s="367" t="s">
        <v>31</v>
      </c>
      <c r="C28" s="372"/>
      <c r="D28" s="372"/>
      <c r="E28" s="372"/>
      <c r="F28" s="372"/>
      <c r="G28" s="372"/>
      <c r="H28" s="372"/>
      <c r="I28" s="372"/>
      <c r="J28" s="372"/>
      <c r="K28" s="372"/>
      <c r="L28" s="372"/>
      <c r="M28" s="372"/>
      <c r="N28" s="372"/>
      <c r="O28" s="372"/>
      <c r="P28" s="372"/>
      <c r="Q28" s="372"/>
      <c r="R28" s="372"/>
      <c r="S28" s="372"/>
      <c r="T28" s="372"/>
      <c r="U28" s="346"/>
      <c r="V28" s="368"/>
    </row>
    <row r="29" spans="1:22" x14ac:dyDescent="0.4">
      <c r="A29" s="373">
        <v>1</v>
      </c>
      <c r="B29" s="335" t="s">
        <v>32</v>
      </c>
      <c r="C29" s="370">
        <v>112786</v>
      </c>
      <c r="D29" s="370">
        <v>2546.743588759</v>
      </c>
      <c r="E29" s="370">
        <v>16239</v>
      </c>
      <c r="F29" s="370">
        <v>1018.04221391022</v>
      </c>
      <c r="G29" s="370">
        <v>0</v>
      </c>
      <c r="H29" s="370">
        <v>0</v>
      </c>
      <c r="I29" s="370">
        <v>2111</v>
      </c>
      <c r="J29" s="370">
        <v>84.601304670999994</v>
      </c>
      <c r="K29" s="370">
        <v>15624</v>
      </c>
      <c r="L29" s="370">
        <v>1674.2832125990001</v>
      </c>
      <c r="M29" s="370">
        <v>5</v>
      </c>
      <c r="N29" s="370">
        <v>0.24402603</v>
      </c>
      <c r="O29" s="370">
        <v>2</v>
      </c>
      <c r="P29" s="370">
        <v>7.5899999999999995E-2</v>
      </c>
      <c r="Q29" s="370">
        <v>8</v>
      </c>
      <c r="R29" s="370">
        <v>3.2010083000000002E-2</v>
      </c>
      <c r="S29" s="370">
        <v>146775</v>
      </c>
      <c r="T29" s="370">
        <v>5324.0222560522197</v>
      </c>
      <c r="U29" s="346">
        <v>113790</v>
      </c>
      <c r="V29" s="368">
        <v>2585.4550465110001</v>
      </c>
    </row>
    <row r="30" spans="1:22" x14ac:dyDescent="0.4">
      <c r="A30" s="373">
        <v>2</v>
      </c>
      <c r="B30" s="335" t="s">
        <v>33</v>
      </c>
      <c r="C30" s="370">
        <v>181662</v>
      </c>
      <c r="D30" s="370">
        <v>3598.6848</v>
      </c>
      <c r="E30" s="370">
        <v>30519</v>
      </c>
      <c r="F30" s="370">
        <v>5643.2194</v>
      </c>
      <c r="G30" s="370">
        <v>0</v>
      </c>
      <c r="H30" s="370">
        <v>0</v>
      </c>
      <c r="I30" s="370">
        <v>4829</v>
      </c>
      <c r="J30" s="370">
        <v>133.333</v>
      </c>
      <c r="K30" s="370">
        <v>17081</v>
      </c>
      <c r="L30" s="370">
        <v>1519.0426</v>
      </c>
      <c r="M30" s="370">
        <v>10</v>
      </c>
      <c r="N30" s="370">
        <v>5.9265999999999996</v>
      </c>
      <c r="O30" s="370">
        <v>74</v>
      </c>
      <c r="P30" s="370">
        <v>43.037999999999997</v>
      </c>
      <c r="Q30" s="370">
        <v>2525</v>
      </c>
      <c r="R30" s="370">
        <v>18.972999999999999</v>
      </c>
      <c r="S30" s="370">
        <v>236700</v>
      </c>
      <c r="T30" s="370">
        <v>10962.2174</v>
      </c>
      <c r="U30" s="346">
        <v>152459</v>
      </c>
      <c r="V30" s="368">
        <v>1897.2466999999999</v>
      </c>
    </row>
    <row r="31" spans="1:22" x14ac:dyDescent="0.4">
      <c r="A31" s="373">
        <v>3</v>
      </c>
      <c r="B31" s="335" t="s">
        <v>34</v>
      </c>
      <c r="C31" s="370">
        <v>450761</v>
      </c>
      <c r="D31" s="370">
        <v>2075.3315404432601</v>
      </c>
      <c r="E31" s="370">
        <v>11877</v>
      </c>
      <c r="F31" s="370">
        <v>4049.2305835081302</v>
      </c>
      <c r="G31" s="370">
        <v>1</v>
      </c>
      <c r="H31" s="370">
        <v>5</v>
      </c>
      <c r="I31" s="370">
        <v>30</v>
      </c>
      <c r="J31" s="370">
        <v>0.37741719800000001</v>
      </c>
      <c r="K31" s="370">
        <v>1180</v>
      </c>
      <c r="L31" s="370">
        <v>17.586566404999999</v>
      </c>
      <c r="M31" s="370">
        <v>0</v>
      </c>
      <c r="N31" s="370">
        <v>0</v>
      </c>
      <c r="O31" s="370">
        <v>1</v>
      </c>
      <c r="P31" s="370">
        <v>2.7184014580603</v>
      </c>
      <c r="Q31" s="370">
        <v>210534</v>
      </c>
      <c r="R31" s="370">
        <v>385.96070953361101</v>
      </c>
      <c r="S31" s="370">
        <v>674384</v>
      </c>
      <c r="T31" s="370">
        <v>6536.2052185460698</v>
      </c>
      <c r="U31" s="346">
        <v>656761</v>
      </c>
      <c r="V31" s="368">
        <v>2195.4500915277099</v>
      </c>
    </row>
    <row r="32" spans="1:22" x14ac:dyDescent="0.4">
      <c r="A32" s="373">
        <v>4</v>
      </c>
      <c r="B32" s="335" t="s">
        <v>35</v>
      </c>
      <c r="C32" s="370">
        <v>10157</v>
      </c>
      <c r="D32" s="370">
        <v>98.844179999999994</v>
      </c>
      <c r="E32" s="370">
        <v>2401</v>
      </c>
      <c r="F32" s="370">
        <v>103.45493999999999</v>
      </c>
      <c r="G32" s="370">
        <v>0</v>
      </c>
      <c r="H32" s="370">
        <v>0</v>
      </c>
      <c r="I32" s="370">
        <v>13</v>
      </c>
      <c r="J32" s="370">
        <v>0.35848999999999998</v>
      </c>
      <c r="K32" s="370">
        <v>93</v>
      </c>
      <c r="L32" s="370">
        <v>8.2783800000000003</v>
      </c>
      <c r="M32" s="370">
        <v>0</v>
      </c>
      <c r="N32" s="370">
        <v>0</v>
      </c>
      <c r="O32" s="370">
        <v>0</v>
      </c>
      <c r="P32" s="370">
        <v>0</v>
      </c>
      <c r="Q32" s="370">
        <v>0</v>
      </c>
      <c r="R32" s="370">
        <v>0</v>
      </c>
      <c r="S32" s="370">
        <v>12664</v>
      </c>
      <c r="T32" s="370">
        <v>210.93599</v>
      </c>
      <c r="U32" s="346">
        <v>6865</v>
      </c>
      <c r="V32" s="368">
        <v>60.087000000000003</v>
      </c>
    </row>
    <row r="33" spans="1:22" x14ac:dyDescent="0.4">
      <c r="A33" s="373" t="s">
        <v>673</v>
      </c>
      <c r="B33" s="335" t="s">
        <v>36</v>
      </c>
      <c r="C33" s="370">
        <v>1692</v>
      </c>
      <c r="D33" s="370">
        <v>114.43519999999999</v>
      </c>
      <c r="E33" s="370">
        <v>1695</v>
      </c>
      <c r="F33" s="370">
        <v>579.83360000000005</v>
      </c>
      <c r="G33" s="370">
        <v>0</v>
      </c>
      <c r="H33" s="370">
        <v>0</v>
      </c>
      <c r="I33" s="370">
        <v>32</v>
      </c>
      <c r="J33" s="370">
        <v>1.3340000000000001</v>
      </c>
      <c r="K33" s="370">
        <v>575</v>
      </c>
      <c r="L33" s="370">
        <v>54.376300000000001</v>
      </c>
      <c r="M33" s="370">
        <v>0</v>
      </c>
      <c r="N33" s="370">
        <v>0</v>
      </c>
      <c r="O33" s="370">
        <v>0</v>
      </c>
      <c r="P33" s="370">
        <v>0</v>
      </c>
      <c r="Q33" s="370">
        <v>1</v>
      </c>
      <c r="R33" s="370">
        <v>2.7000000000000001E-3</v>
      </c>
      <c r="S33" s="370">
        <v>3995</v>
      </c>
      <c r="T33" s="370">
        <v>749.98180000000002</v>
      </c>
      <c r="U33" s="346">
        <v>1386</v>
      </c>
      <c r="V33" s="368">
        <v>10.2857</v>
      </c>
    </row>
    <row r="34" spans="1:22" x14ac:dyDescent="0.4">
      <c r="A34" s="373">
        <v>6</v>
      </c>
      <c r="B34" s="335" t="s">
        <v>37</v>
      </c>
      <c r="C34" s="370">
        <v>1670</v>
      </c>
      <c r="D34" s="370">
        <v>40.44</v>
      </c>
      <c r="E34" s="370">
        <v>495</v>
      </c>
      <c r="F34" s="370">
        <v>74.19</v>
      </c>
      <c r="G34" s="370">
        <v>0</v>
      </c>
      <c r="H34" s="370">
        <v>0</v>
      </c>
      <c r="I34" s="370">
        <v>16</v>
      </c>
      <c r="J34" s="370">
        <v>0.69</v>
      </c>
      <c r="K34" s="370">
        <v>137</v>
      </c>
      <c r="L34" s="370">
        <v>25.48</v>
      </c>
      <c r="M34" s="370">
        <v>0</v>
      </c>
      <c r="N34" s="370">
        <v>0</v>
      </c>
      <c r="O34" s="370">
        <v>0</v>
      </c>
      <c r="P34" s="370">
        <v>0</v>
      </c>
      <c r="Q34" s="370">
        <v>4</v>
      </c>
      <c r="R34" s="370">
        <v>13.56</v>
      </c>
      <c r="S34" s="370">
        <v>2322</v>
      </c>
      <c r="T34" s="370">
        <v>154.36000000000001</v>
      </c>
      <c r="U34" s="346">
        <v>0</v>
      </c>
      <c r="V34" s="368">
        <v>0</v>
      </c>
    </row>
    <row r="35" spans="1:22" x14ac:dyDescent="0.4">
      <c r="A35" s="373">
        <v>7</v>
      </c>
      <c r="B35" s="335" t="s">
        <v>38</v>
      </c>
      <c r="C35" s="370">
        <v>68393</v>
      </c>
      <c r="D35" s="370">
        <v>1278.9110000000001</v>
      </c>
      <c r="E35" s="370">
        <v>1404</v>
      </c>
      <c r="F35" s="370">
        <v>481.38234999999997</v>
      </c>
      <c r="G35" s="370">
        <v>0</v>
      </c>
      <c r="H35" s="370">
        <v>0</v>
      </c>
      <c r="I35" s="370">
        <v>945</v>
      </c>
      <c r="J35" s="370">
        <v>22.226220000000001</v>
      </c>
      <c r="K35" s="370">
        <v>2563</v>
      </c>
      <c r="L35" s="370">
        <v>250.96454</v>
      </c>
      <c r="M35" s="370">
        <v>0</v>
      </c>
      <c r="N35" s="370">
        <v>0</v>
      </c>
      <c r="O35" s="370">
        <v>0</v>
      </c>
      <c r="P35" s="370">
        <v>0</v>
      </c>
      <c r="Q35" s="370">
        <v>1897</v>
      </c>
      <c r="R35" s="370">
        <v>101.90586</v>
      </c>
      <c r="S35" s="370">
        <v>75202</v>
      </c>
      <c r="T35" s="370">
        <v>2135.3899700000002</v>
      </c>
      <c r="U35" s="346">
        <v>56762</v>
      </c>
      <c r="V35" s="368">
        <v>955.97567000000004</v>
      </c>
    </row>
    <row r="36" spans="1:22" x14ac:dyDescent="0.4">
      <c r="A36" s="373">
        <v>8</v>
      </c>
      <c r="B36" s="335" t="s">
        <v>39</v>
      </c>
      <c r="C36" s="370">
        <v>35</v>
      </c>
      <c r="D36" s="370">
        <v>137.99</v>
      </c>
      <c r="E36" s="370">
        <v>239</v>
      </c>
      <c r="F36" s="370">
        <v>78.25</v>
      </c>
      <c r="G36" s="370">
        <v>0</v>
      </c>
      <c r="H36" s="370">
        <v>0</v>
      </c>
      <c r="I36" s="370">
        <v>76</v>
      </c>
      <c r="J36" s="370">
        <v>2.67</v>
      </c>
      <c r="K36" s="370">
        <v>652</v>
      </c>
      <c r="L36" s="370">
        <v>61.15</v>
      </c>
      <c r="M36" s="370">
        <v>0</v>
      </c>
      <c r="N36" s="370">
        <v>0</v>
      </c>
      <c r="O36" s="370">
        <v>0</v>
      </c>
      <c r="P36" s="370">
        <v>0</v>
      </c>
      <c r="Q36" s="370">
        <v>619</v>
      </c>
      <c r="R36" s="370">
        <v>85.22</v>
      </c>
      <c r="S36" s="370">
        <v>1621</v>
      </c>
      <c r="T36" s="370">
        <v>365.28</v>
      </c>
      <c r="U36" s="346">
        <v>0</v>
      </c>
      <c r="V36" s="368">
        <v>0</v>
      </c>
    </row>
    <row r="37" spans="1:22" x14ac:dyDescent="0.4">
      <c r="A37" s="373">
        <v>9</v>
      </c>
      <c r="B37" s="335" t="s">
        <v>40</v>
      </c>
      <c r="C37" s="370">
        <v>13854</v>
      </c>
      <c r="D37" s="370">
        <v>202.22579999999999</v>
      </c>
      <c r="E37" s="370">
        <v>1300</v>
      </c>
      <c r="F37" s="370">
        <v>359.72379999999998</v>
      </c>
      <c r="G37" s="370">
        <v>1</v>
      </c>
      <c r="H37" s="370">
        <v>0.89429999999999998</v>
      </c>
      <c r="I37" s="370">
        <v>49</v>
      </c>
      <c r="J37" s="370">
        <v>4.1970999999999998</v>
      </c>
      <c r="K37" s="370">
        <v>770</v>
      </c>
      <c r="L37" s="370">
        <v>105.96729999999999</v>
      </c>
      <c r="M37" s="370">
        <v>1</v>
      </c>
      <c r="N37" s="370">
        <v>5.1900000000000002E-2</v>
      </c>
      <c r="O37" s="370">
        <v>159</v>
      </c>
      <c r="P37" s="370">
        <v>4.5229999999999997</v>
      </c>
      <c r="Q37" s="370">
        <v>16</v>
      </c>
      <c r="R37" s="370">
        <v>0.38779999999999998</v>
      </c>
      <c r="S37" s="370">
        <v>16150</v>
      </c>
      <c r="T37" s="370">
        <v>677.971</v>
      </c>
      <c r="U37" s="346">
        <v>12922</v>
      </c>
      <c r="V37" s="368">
        <v>137.7106</v>
      </c>
    </row>
    <row r="38" spans="1:22" x14ac:dyDescent="0.4">
      <c r="A38" s="373">
        <v>10</v>
      </c>
      <c r="B38" s="335" t="s">
        <v>41</v>
      </c>
      <c r="C38" s="370">
        <v>6718</v>
      </c>
      <c r="D38" s="370">
        <v>109.1236</v>
      </c>
      <c r="E38" s="370">
        <v>3298</v>
      </c>
      <c r="F38" s="370">
        <v>515.46090000000004</v>
      </c>
      <c r="G38" s="370">
        <v>0</v>
      </c>
      <c r="H38" s="370">
        <v>0</v>
      </c>
      <c r="I38" s="370">
        <v>45</v>
      </c>
      <c r="J38" s="370">
        <v>0.87809999999999999</v>
      </c>
      <c r="K38" s="370">
        <v>101</v>
      </c>
      <c r="L38" s="370">
        <v>7.1692999999999998</v>
      </c>
      <c r="M38" s="370">
        <v>0</v>
      </c>
      <c r="N38" s="370">
        <v>0</v>
      </c>
      <c r="O38" s="370">
        <v>0</v>
      </c>
      <c r="P38" s="370">
        <v>0</v>
      </c>
      <c r="Q38" s="370">
        <v>539</v>
      </c>
      <c r="R38" s="370">
        <v>57.300400000000003</v>
      </c>
      <c r="S38" s="370">
        <v>10701</v>
      </c>
      <c r="T38" s="370">
        <v>689.93230000000005</v>
      </c>
      <c r="U38" s="346">
        <v>0</v>
      </c>
      <c r="V38" s="368">
        <v>0</v>
      </c>
    </row>
    <row r="39" spans="1:22" x14ac:dyDescent="0.4">
      <c r="A39" s="373">
        <v>11</v>
      </c>
      <c r="B39" s="335" t="s">
        <v>42</v>
      </c>
      <c r="C39" s="370">
        <v>215854</v>
      </c>
      <c r="D39" s="370">
        <v>930.93060000000003</v>
      </c>
      <c r="E39" s="370">
        <v>16212</v>
      </c>
      <c r="F39" s="370">
        <v>349.3476</v>
      </c>
      <c r="G39" s="370">
        <v>0</v>
      </c>
      <c r="H39" s="370">
        <v>0</v>
      </c>
      <c r="I39" s="370">
        <v>190</v>
      </c>
      <c r="J39" s="370">
        <v>0.39979999999999999</v>
      </c>
      <c r="K39" s="370">
        <v>1132</v>
      </c>
      <c r="L39" s="370">
        <v>12.690799999999999</v>
      </c>
      <c r="M39" s="370">
        <v>0</v>
      </c>
      <c r="N39" s="370">
        <v>0</v>
      </c>
      <c r="O39" s="370">
        <v>0</v>
      </c>
      <c r="P39" s="370">
        <v>0</v>
      </c>
      <c r="Q39" s="370">
        <v>6915</v>
      </c>
      <c r="R39" s="370">
        <v>12.8674</v>
      </c>
      <c r="S39" s="370">
        <v>240303</v>
      </c>
      <c r="T39" s="370">
        <v>1306.2362000000001</v>
      </c>
      <c r="U39" s="346">
        <v>233792</v>
      </c>
      <c r="V39" s="368">
        <v>579.50620000000004</v>
      </c>
    </row>
    <row r="40" spans="1:22" x14ac:dyDescent="0.4">
      <c r="A40" s="373">
        <v>12</v>
      </c>
      <c r="B40" s="335" t="s">
        <v>43</v>
      </c>
      <c r="C40" s="370">
        <v>19432</v>
      </c>
      <c r="D40" s="370">
        <v>511.1</v>
      </c>
      <c r="E40" s="370">
        <v>2051</v>
      </c>
      <c r="F40" s="370">
        <v>965.97</v>
      </c>
      <c r="G40" s="370">
        <v>0</v>
      </c>
      <c r="H40" s="370">
        <v>0</v>
      </c>
      <c r="I40" s="370">
        <v>134</v>
      </c>
      <c r="J40" s="370">
        <v>3.77</v>
      </c>
      <c r="K40" s="370">
        <v>958</v>
      </c>
      <c r="L40" s="370">
        <v>99.41</v>
      </c>
      <c r="M40" s="370">
        <v>9</v>
      </c>
      <c r="N40" s="370">
        <v>6.72</v>
      </c>
      <c r="O40" s="370">
        <v>0</v>
      </c>
      <c r="P40" s="370">
        <v>0</v>
      </c>
      <c r="Q40" s="370">
        <v>157</v>
      </c>
      <c r="R40" s="370">
        <v>0.5</v>
      </c>
      <c r="S40" s="370">
        <v>22741</v>
      </c>
      <c r="T40" s="370">
        <v>1587.47</v>
      </c>
      <c r="U40" s="346">
        <v>19599</v>
      </c>
      <c r="V40" s="368">
        <v>335.15</v>
      </c>
    </row>
    <row r="41" spans="1:22" x14ac:dyDescent="0.4">
      <c r="A41" s="373">
        <v>13</v>
      </c>
      <c r="B41" s="374" t="s">
        <v>44</v>
      </c>
      <c r="C41" s="370">
        <v>8789</v>
      </c>
      <c r="D41" s="370">
        <v>112.1187</v>
      </c>
      <c r="E41" s="370">
        <v>1106</v>
      </c>
      <c r="F41" s="370">
        <v>193.50470000000001</v>
      </c>
      <c r="G41" s="370">
        <v>0</v>
      </c>
      <c r="H41" s="370">
        <v>0</v>
      </c>
      <c r="I41" s="370">
        <v>41</v>
      </c>
      <c r="J41" s="370">
        <v>0.84450000000000003</v>
      </c>
      <c r="K41" s="370">
        <v>378</v>
      </c>
      <c r="L41" s="370">
        <v>35.547699999999999</v>
      </c>
      <c r="M41" s="370">
        <v>0</v>
      </c>
      <c r="N41" s="370">
        <v>0</v>
      </c>
      <c r="O41" s="370">
        <v>0</v>
      </c>
      <c r="P41" s="370">
        <v>0</v>
      </c>
      <c r="Q41" s="370">
        <v>13</v>
      </c>
      <c r="R41" s="370">
        <v>0.17960000000000001</v>
      </c>
      <c r="S41" s="370">
        <v>10327</v>
      </c>
      <c r="T41" s="370">
        <v>342.1952</v>
      </c>
      <c r="U41" s="346">
        <v>8211</v>
      </c>
      <c r="V41" s="368">
        <v>93.646000000000001</v>
      </c>
    </row>
    <row r="42" spans="1:22" x14ac:dyDescent="0.4">
      <c r="A42" s="373">
        <v>14</v>
      </c>
      <c r="B42" s="347" t="s">
        <v>45</v>
      </c>
      <c r="C42" s="370">
        <v>19629</v>
      </c>
      <c r="D42" s="370">
        <v>594.49613768102995</v>
      </c>
      <c r="E42" s="370">
        <v>30350</v>
      </c>
      <c r="F42" s="370">
        <v>1731.255387124</v>
      </c>
      <c r="G42" s="370">
        <v>0</v>
      </c>
      <c r="H42" s="370">
        <v>0</v>
      </c>
      <c r="I42" s="370">
        <v>0</v>
      </c>
      <c r="J42" s="370">
        <v>0</v>
      </c>
      <c r="K42" s="370">
        <v>136</v>
      </c>
      <c r="L42" s="370">
        <v>16.837519808</v>
      </c>
      <c r="M42" s="370">
        <v>0</v>
      </c>
      <c r="N42" s="370">
        <v>0</v>
      </c>
      <c r="O42" s="370">
        <v>0</v>
      </c>
      <c r="P42" s="370">
        <v>0</v>
      </c>
      <c r="Q42" s="370">
        <v>32</v>
      </c>
      <c r="R42" s="370">
        <v>0.78428925999999999</v>
      </c>
      <c r="S42" s="370">
        <v>50147</v>
      </c>
      <c r="T42" s="370">
        <v>2343.3733338730299</v>
      </c>
      <c r="U42" s="346">
        <v>25115</v>
      </c>
      <c r="V42" s="368">
        <v>309.94232899999997</v>
      </c>
    </row>
    <row r="43" spans="1:22" x14ac:dyDescent="0.4">
      <c r="A43" s="373">
        <v>15</v>
      </c>
      <c r="B43" s="347" t="s">
        <v>46</v>
      </c>
      <c r="C43" s="370">
        <v>192951</v>
      </c>
      <c r="D43" s="370">
        <v>3555.3171576479999</v>
      </c>
      <c r="E43" s="370">
        <v>281223</v>
      </c>
      <c r="F43" s="370">
        <v>5491.4936173099104</v>
      </c>
      <c r="G43" s="370">
        <v>0</v>
      </c>
      <c r="H43" s="370">
        <v>0</v>
      </c>
      <c r="I43" s="370">
        <v>49</v>
      </c>
      <c r="J43" s="370">
        <v>1.066177691</v>
      </c>
      <c r="K43" s="370">
        <v>15592</v>
      </c>
      <c r="L43" s="370">
        <v>2436.624645677</v>
      </c>
      <c r="M43" s="370">
        <v>0</v>
      </c>
      <c r="N43" s="370">
        <v>0</v>
      </c>
      <c r="O43" s="370">
        <v>0</v>
      </c>
      <c r="P43" s="370">
        <v>0</v>
      </c>
      <c r="Q43" s="370">
        <v>69</v>
      </c>
      <c r="R43" s="370">
        <v>0.44420880299999999</v>
      </c>
      <c r="S43" s="370">
        <v>489884</v>
      </c>
      <c r="T43" s="370">
        <v>11484.945807128899</v>
      </c>
      <c r="U43" s="346">
        <v>371125</v>
      </c>
      <c r="V43" s="368">
        <v>3070.57</v>
      </c>
    </row>
    <row r="44" spans="1:22" x14ac:dyDescent="0.4">
      <c r="A44" s="373">
        <v>16</v>
      </c>
      <c r="B44" s="347" t="s">
        <v>47</v>
      </c>
      <c r="C44" s="370">
        <v>35470</v>
      </c>
      <c r="D44" s="370">
        <v>1563.9992046519999</v>
      </c>
      <c r="E44" s="370">
        <v>12825</v>
      </c>
      <c r="F44" s="370">
        <v>3608.2719915880002</v>
      </c>
      <c r="G44" s="370">
        <v>0</v>
      </c>
      <c r="H44" s="370">
        <v>0</v>
      </c>
      <c r="I44" s="370">
        <v>1774</v>
      </c>
      <c r="J44" s="370">
        <v>107.51552603099999</v>
      </c>
      <c r="K44" s="370">
        <v>8306</v>
      </c>
      <c r="L44" s="370">
        <v>568.84284700000001</v>
      </c>
      <c r="M44" s="370">
        <v>0</v>
      </c>
      <c r="N44" s="370">
        <v>0</v>
      </c>
      <c r="O44" s="370">
        <v>0</v>
      </c>
      <c r="P44" s="370">
        <v>0</v>
      </c>
      <c r="Q44" s="370">
        <v>133173</v>
      </c>
      <c r="R44" s="370">
        <v>524.68526356100006</v>
      </c>
      <c r="S44" s="370">
        <v>191548</v>
      </c>
      <c r="T44" s="370">
        <v>6373.3148328320003</v>
      </c>
      <c r="U44" s="346">
        <v>192410</v>
      </c>
      <c r="V44" s="368">
        <v>951.99455981999995</v>
      </c>
    </row>
    <row r="45" spans="1:22" x14ac:dyDescent="0.4">
      <c r="A45" s="373">
        <v>17</v>
      </c>
      <c r="B45" s="347" t="s">
        <v>48</v>
      </c>
      <c r="C45" s="370">
        <v>76135</v>
      </c>
      <c r="D45" s="370">
        <v>2467.7429620540001</v>
      </c>
      <c r="E45" s="370">
        <v>27547</v>
      </c>
      <c r="F45" s="370">
        <v>5192.1385419910002</v>
      </c>
      <c r="G45" s="370">
        <v>2</v>
      </c>
      <c r="H45" s="370">
        <v>1.1158643539999999</v>
      </c>
      <c r="I45" s="370">
        <v>219</v>
      </c>
      <c r="J45" s="370">
        <v>9.1618895219999992</v>
      </c>
      <c r="K45" s="370">
        <v>8331</v>
      </c>
      <c r="L45" s="370">
        <v>884.78771689600001</v>
      </c>
      <c r="M45" s="370">
        <v>0</v>
      </c>
      <c r="N45" s="370">
        <v>0</v>
      </c>
      <c r="O45" s="370">
        <v>0</v>
      </c>
      <c r="P45" s="370">
        <v>0</v>
      </c>
      <c r="Q45" s="370">
        <v>42884</v>
      </c>
      <c r="R45" s="370">
        <v>1277.1963185479999</v>
      </c>
      <c r="S45" s="370">
        <v>155118</v>
      </c>
      <c r="T45" s="370">
        <v>9832.1432933649994</v>
      </c>
      <c r="U45" s="346">
        <v>88613</v>
      </c>
      <c r="V45" s="368">
        <v>2666.1018042269998</v>
      </c>
    </row>
    <row r="46" spans="1:22" x14ac:dyDescent="0.4">
      <c r="A46" s="373">
        <v>18</v>
      </c>
      <c r="B46" s="347" t="s">
        <v>49</v>
      </c>
      <c r="C46" s="370">
        <v>92948</v>
      </c>
      <c r="D46" s="370">
        <v>967.1</v>
      </c>
      <c r="E46" s="370">
        <v>6978</v>
      </c>
      <c r="F46" s="370">
        <v>1939.17</v>
      </c>
      <c r="G46" s="370">
        <v>0</v>
      </c>
      <c r="H46" s="370">
        <v>0</v>
      </c>
      <c r="I46" s="370">
        <v>0</v>
      </c>
      <c r="J46" s="370">
        <v>0</v>
      </c>
      <c r="K46" s="370">
        <v>1519</v>
      </c>
      <c r="L46" s="370">
        <v>130.77000000000001</v>
      </c>
      <c r="M46" s="370">
        <v>4</v>
      </c>
      <c r="N46" s="370">
        <v>4.37</v>
      </c>
      <c r="O46" s="370">
        <v>4</v>
      </c>
      <c r="P46" s="370">
        <v>10.220000000000001</v>
      </c>
      <c r="Q46" s="370">
        <v>404</v>
      </c>
      <c r="R46" s="370">
        <v>0.94</v>
      </c>
      <c r="S46" s="370">
        <v>101857</v>
      </c>
      <c r="T46" s="370">
        <v>3052.57</v>
      </c>
      <c r="U46" s="346">
        <v>94113</v>
      </c>
      <c r="V46" s="368">
        <v>323.66000000000003</v>
      </c>
    </row>
    <row r="47" spans="1:22" x14ac:dyDescent="0.4">
      <c r="A47" s="373">
        <v>19</v>
      </c>
      <c r="B47" s="347" t="s">
        <v>50</v>
      </c>
      <c r="C47" s="370">
        <v>22798</v>
      </c>
      <c r="D47" s="370">
        <v>46.269300000000001</v>
      </c>
      <c r="E47" s="370">
        <v>97465</v>
      </c>
      <c r="F47" s="370">
        <v>256.27609999999999</v>
      </c>
      <c r="G47" s="370">
        <v>0</v>
      </c>
      <c r="H47" s="370">
        <v>0</v>
      </c>
      <c r="I47" s="370">
        <v>0</v>
      </c>
      <c r="J47" s="370">
        <v>0</v>
      </c>
      <c r="K47" s="370">
        <v>4743</v>
      </c>
      <c r="L47" s="370">
        <v>460.01139999999998</v>
      </c>
      <c r="M47" s="370">
        <v>0</v>
      </c>
      <c r="N47" s="370">
        <v>0</v>
      </c>
      <c r="O47" s="370">
        <v>0</v>
      </c>
      <c r="P47" s="370">
        <v>0</v>
      </c>
      <c r="Q47" s="370">
        <v>8</v>
      </c>
      <c r="R47" s="370">
        <v>185.77629999999999</v>
      </c>
      <c r="S47" s="370">
        <v>125014</v>
      </c>
      <c r="T47" s="370">
        <v>948.33309999999994</v>
      </c>
      <c r="U47" s="346">
        <v>119161</v>
      </c>
      <c r="V47" s="368">
        <v>262.00130000000001</v>
      </c>
    </row>
    <row r="48" spans="1:22" x14ac:dyDescent="0.4">
      <c r="A48" s="373">
        <v>20</v>
      </c>
      <c r="B48" s="347" t="s">
        <v>51</v>
      </c>
      <c r="C48" s="370">
        <v>64025</v>
      </c>
      <c r="D48" s="370">
        <v>424.56636232300002</v>
      </c>
      <c r="E48" s="370">
        <v>2106</v>
      </c>
      <c r="F48" s="370">
        <v>334.96015184399999</v>
      </c>
      <c r="G48" s="370">
        <v>0</v>
      </c>
      <c r="H48" s="370">
        <v>0</v>
      </c>
      <c r="I48" s="370">
        <v>188</v>
      </c>
      <c r="J48" s="370">
        <v>1.8860245879999999</v>
      </c>
      <c r="K48" s="370">
        <v>960</v>
      </c>
      <c r="L48" s="370">
        <v>100.666347563</v>
      </c>
      <c r="M48" s="370">
        <v>0</v>
      </c>
      <c r="N48" s="370">
        <v>0</v>
      </c>
      <c r="O48" s="370">
        <v>0</v>
      </c>
      <c r="P48" s="370">
        <v>0</v>
      </c>
      <c r="Q48" s="370">
        <v>1635</v>
      </c>
      <c r="R48" s="370">
        <v>14.948529199999999</v>
      </c>
      <c r="S48" s="370">
        <v>68914</v>
      </c>
      <c r="T48" s="370">
        <v>877.027415518</v>
      </c>
      <c r="U48" s="346">
        <v>63974</v>
      </c>
      <c r="V48" s="368">
        <v>302.15576749299998</v>
      </c>
    </row>
    <row r="49" spans="1:22" x14ac:dyDescent="0.4">
      <c r="A49" s="373">
        <v>21</v>
      </c>
      <c r="B49" s="347" t="s">
        <v>52</v>
      </c>
      <c r="C49" s="370">
        <v>174409</v>
      </c>
      <c r="D49" s="370">
        <v>652.481919763002</v>
      </c>
      <c r="E49" s="370">
        <v>94698</v>
      </c>
      <c r="F49" s="370">
        <v>821.36416734726595</v>
      </c>
      <c r="G49" s="370">
        <v>0</v>
      </c>
      <c r="H49" s="370">
        <v>0</v>
      </c>
      <c r="I49" s="370">
        <v>0</v>
      </c>
      <c r="J49" s="370">
        <v>0</v>
      </c>
      <c r="K49" s="370">
        <v>15650</v>
      </c>
      <c r="L49" s="370">
        <v>108.423223803</v>
      </c>
      <c r="M49" s="370">
        <v>2130</v>
      </c>
      <c r="N49" s="370">
        <v>7.6435251759999998</v>
      </c>
      <c r="O49" s="370">
        <v>0</v>
      </c>
      <c r="P49" s="370">
        <v>0</v>
      </c>
      <c r="Q49" s="370">
        <v>0</v>
      </c>
      <c r="R49" s="370">
        <v>0</v>
      </c>
      <c r="S49" s="370">
        <v>286887</v>
      </c>
      <c r="T49" s="370">
        <v>1589.9128360892701</v>
      </c>
      <c r="U49" s="346">
        <v>248035</v>
      </c>
      <c r="V49" s="368">
        <v>655.99564471900396</v>
      </c>
    </row>
    <row r="50" spans="1:22" x14ac:dyDescent="0.4">
      <c r="A50" s="369"/>
      <c r="B50" s="367" t="s">
        <v>53</v>
      </c>
      <c r="C50" s="370">
        <f>SUM(C29:C49)</f>
        <v>1770168</v>
      </c>
      <c r="D50" s="370">
        <f>SUM(D29:D49)</f>
        <v>22028.852053323291</v>
      </c>
      <c r="E50" s="370">
        <f t="shared" ref="E50:H50" si="2">SUM(E29:E49)</f>
        <v>642028</v>
      </c>
      <c r="F50" s="370">
        <f t="shared" si="2"/>
        <v>33786.540044622525</v>
      </c>
      <c r="G50" s="370">
        <f t="shared" si="2"/>
        <v>4</v>
      </c>
      <c r="H50" s="370">
        <f t="shared" si="2"/>
        <v>7.0101643540000005</v>
      </c>
      <c r="I50" s="370">
        <f>SUM(I29:I49)</f>
        <v>10741</v>
      </c>
      <c r="J50" s="370">
        <f>SUM(J29:J49)</f>
        <v>375.30954970099998</v>
      </c>
      <c r="K50" s="370">
        <f>SUM(K29:K49)</f>
        <v>96481</v>
      </c>
      <c r="L50" s="370">
        <f t="shared" ref="L50:P50" si="3">SUM(L29:L49)</f>
        <v>8578.9103997509992</v>
      </c>
      <c r="M50" s="370">
        <f t="shared" si="3"/>
        <v>2159</v>
      </c>
      <c r="N50" s="370">
        <f t="shared" si="3"/>
        <v>24.956051206000001</v>
      </c>
      <c r="O50" s="370">
        <f t="shared" si="3"/>
        <v>240</v>
      </c>
      <c r="P50" s="370">
        <f t="shared" si="3"/>
        <v>60.575301458060295</v>
      </c>
      <c r="Q50" s="370">
        <f>SUM(Q29:Q49)</f>
        <v>401433</v>
      </c>
      <c r="R50" s="370">
        <f t="shared" ref="R50:V50" si="4">SUM(R29:R49)</f>
        <v>2681.6643889886109</v>
      </c>
      <c r="S50" s="370">
        <f t="shared" si="4"/>
        <v>2923254</v>
      </c>
      <c r="T50" s="370">
        <f t="shared" si="4"/>
        <v>67543.81795340449</v>
      </c>
      <c r="U50" s="370">
        <f t="shared" si="4"/>
        <v>2465093</v>
      </c>
      <c r="V50" s="370">
        <f t="shared" si="4"/>
        <v>17392.934413297717</v>
      </c>
    </row>
    <row r="51" spans="1:22" x14ac:dyDescent="0.4">
      <c r="A51" s="369" t="s">
        <v>54</v>
      </c>
      <c r="B51" s="367" t="s">
        <v>55</v>
      </c>
      <c r="C51" s="364"/>
      <c r="D51" s="370"/>
      <c r="E51" s="370"/>
      <c r="F51" s="370"/>
      <c r="G51" s="370"/>
      <c r="H51" s="370"/>
      <c r="I51" s="370"/>
      <c r="J51" s="370"/>
      <c r="K51" s="370"/>
      <c r="L51" s="370"/>
      <c r="M51" s="370"/>
      <c r="N51" s="370"/>
      <c r="O51" s="370"/>
      <c r="P51" s="370"/>
      <c r="Q51" s="370"/>
      <c r="R51" s="370"/>
      <c r="S51" s="370"/>
      <c r="T51" s="370"/>
      <c r="U51" s="346"/>
      <c r="V51" s="368"/>
    </row>
    <row r="52" spans="1:22" x14ac:dyDescent="0.4">
      <c r="A52" s="369">
        <v>1</v>
      </c>
      <c r="B52" s="367" t="s">
        <v>56</v>
      </c>
      <c r="C52" s="365">
        <v>1268180</v>
      </c>
      <c r="D52" s="365">
        <v>16392.311017681001</v>
      </c>
      <c r="E52" s="365">
        <v>214422</v>
      </c>
      <c r="F52" s="365">
        <v>2103.5027759770001</v>
      </c>
      <c r="G52" s="365">
        <v>0</v>
      </c>
      <c r="H52" s="365">
        <v>0</v>
      </c>
      <c r="I52" s="365">
        <v>14650</v>
      </c>
      <c r="J52" s="365">
        <v>336.01996072100002</v>
      </c>
      <c r="K52" s="365">
        <v>16987</v>
      </c>
      <c r="L52" s="365">
        <v>1190.069971394</v>
      </c>
      <c r="M52" s="365">
        <v>0</v>
      </c>
      <c r="N52" s="365">
        <v>0</v>
      </c>
      <c r="O52" s="365">
        <v>4496</v>
      </c>
      <c r="P52" s="365">
        <v>12.267424776</v>
      </c>
      <c r="Q52" s="365">
        <v>72</v>
      </c>
      <c r="R52" s="365">
        <v>0.108930701999624</v>
      </c>
      <c r="S52" s="370">
        <v>1518807</v>
      </c>
      <c r="T52" s="370">
        <v>20034.280081251</v>
      </c>
      <c r="U52" s="346">
        <v>1153979</v>
      </c>
      <c r="V52" s="368">
        <v>11388.31045787</v>
      </c>
    </row>
    <row r="53" spans="1:22" x14ac:dyDescent="0.4">
      <c r="A53" s="373">
        <v>2</v>
      </c>
      <c r="B53" s="375" t="s">
        <v>57</v>
      </c>
      <c r="C53" s="365">
        <v>397114</v>
      </c>
      <c r="D53" s="365">
        <v>7122.2330000000002</v>
      </c>
      <c r="E53" s="365">
        <v>157638</v>
      </c>
      <c r="F53" s="365">
        <v>1759.46</v>
      </c>
      <c r="G53" s="365">
        <v>0</v>
      </c>
      <c r="H53" s="365">
        <v>0</v>
      </c>
      <c r="I53" s="365">
        <v>9234</v>
      </c>
      <c r="J53" s="365">
        <v>181.79</v>
      </c>
      <c r="K53" s="365">
        <v>14306</v>
      </c>
      <c r="L53" s="365">
        <v>700.245</v>
      </c>
      <c r="M53" s="365">
        <v>0</v>
      </c>
      <c r="N53" s="365">
        <v>0</v>
      </c>
      <c r="O53" s="365">
        <v>4053</v>
      </c>
      <c r="P53" s="365">
        <v>6.9740000000000002</v>
      </c>
      <c r="Q53" s="365">
        <v>15850</v>
      </c>
      <c r="R53" s="365">
        <v>224.965</v>
      </c>
      <c r="S53" s="370">
        <v>598195</v>
      </c>
      <c r="T53" s="370">
        <v>9995.6669999999995</v>
      </c>
      <c r="U53" s="346">
        <v>345262</v>
      </c>
      <c r="V53" s="368">
        <v>4938.3011999999999</v>
      </c>
    </row>
    <row r="54" spans="1:22" x14ac:dyDescent="0.4">
      <c r="A54" s="369"/>
      <c r="B54" s="367" t="s">
        <v>58</v>
      </c>
      <c r="C54" s="365">
        <f t="shared" ref="C54:V54" si="5">SUM(C52:C53)</f>
        <v>1665294</v>
      </c>
      <c r="D54" s="365">
        <f t="shared" si="5"/>
        <v>23514.544017681001</v>
      </c>
      <c r="E54" s="365">
        <f t="shared" si="5"/>
        <v>372060</v>
      </c>
      <c r="F54" s="365">
        <f t="shared" si="5"/>
        <v>3862.9627759770001</v>
      </c>
      <c r="G54" s="365">
        <f t="shared" si="5"/>
        <v>0</v>
      </c>
      <c r="H54" s="365">
        <f t="shared" si="5"/>
        <v>0</v>
      </c>
      <c r="I54" s="365">
        <f t="shared" si="5"/>
        <v>23884</v>
      </c>
      <c r="J54" s="365">
        <f t="shared" si="5"/>
        <v>517.80996072100004</v>
      </c>
      <c r="K54" s="365">
        <f t="shared" si="5"/>
        <v>31293</v>
      </c>
      <c r="L54" s="365">
        <f t="shared" si="5"/>
        <v>1890.3149713940002</v>
      </c>
      <c r="M54" s="365">
        <f t="shared" si="5"/>
        <v>0</v>
      </c>
      <c r="N54" s="365">
        <f t="shared" si="5"/>
        <v>0</v>
      </c>
      <c r="O54" s="365">
        <f t="shared" si="5"/>
        <v>8549</v>
      </c>
      <c r="P54" s="365">
        <f t="shared" si="5"/>
        <v>19.241424776000002</v>
      </c>
      <c r="Q54" s="365">
        <f t="shared" si="5"/>
        <v>15922</v>
      </c>
      <c r="R54" s="365">
        <f t="shared" si="5"/>
        <v>225.07393070199961</v>
      </c>
      <c r="S54" s="365">
        <f t="shared" si="5"/>
        <v>2117002</v>
      </c>
      <c r="T54" s="365">
        <f t="shared" si="5"/>
        <v>30029.947081250997</v>
      </c>
      <c r="U54" s="365">
        <f t="shared" si="5"/>
        <v>1499241</v>
      </c>
      <c r="V54" s="365">
        <f t="shared" si="5"/>
        <v>16326.61165787</v>
      </c>
    </row>
    <row r="55" spans="1:22" x14ac:dyDescent="0.4">
      <c r="A55" s="367" t="s">
        <v>59</v>
      </c>
      <c r="B55" s="376"/>
      <c r="C55" s="365">
        <f t="shared" ref="C55:V55" si="6">SUM(C11,C21,C50)</f>
        <v>6029898</v>
      </c>
      <c r="D55" s="365">
        <f t="shared" si="6"/>
        <v>90801.188142402694</v>
      </c>
      <c r="E55" s="365">
        <f t="shared" si="6"/>
        <v>1395899</v>
      </c>
      <c r="F55" s="365">
        <f t="shared" si="6"/>
        <v>88906.292543016752</v>
      </c>
      <c r="G55" s="365">
        <f t="shared" si="6"/>
        <v>2361</v>
      </c>
      <c r="H55" s="365">
        <f t="shared" si="6"/>
        <v>2069.2768643539998</v>
      </c>
      <c r="I55" s="365">
        <f t="shared" si="6"/>
        <v>186020</v>
      </c>
      <c r="J55" s="365">
        <f t="shared" si="6"/>
        <v>5861.1218544060648</v>
      </c>
      <c r="K55" s="365">
        <f t="shared" si="6"/>
        <v>364362</v>
      </c>
      <c r="L55" s="365">
        <f t="shared" si="6"/>
        <v>32882.942131979333</v>
      </c>
      <c r="M55" s="365">
        <f t="shared" si="6"/>
        <v>2650</v>
      </c>
      <c r="N55" s="365">
        <f t="shared" si="6"/>
        <v>141.29282369584001</v>
      </c>
      <c r="O55" s="365">
        <f t="shared" si="6"/>
        <v>1483</v>
      </c>
      <c r="P55" s="365">
        <f t="shared" si="6"/>
        <v>202.8827070475067</v>
      </c>
      <c r="Q55" s="365">
        <f t="shared" si="6"/>
        <v>493638</v>
      </c>
      <c r="R55" s="365">
        <f t="shared" si="6"/>
        <v>4294.5368789886106</v>
      </c>
      <c r="S55" s="365">
        <f t="shared" si="6"/>
        <v>8476311</v>
      </c>
      <c r="T55" s="365">
        <f t="shared" si="6"/>
        <v>225159.53394589078</v>
      </c>
      <c r="U55" s="365">
        <f t="shared" si="6"/>
        <v>5026341</v>
      </c>
      <c r="V55" s="365">
        <f t="shared" si="6"/>
        <v>66380.48033260263</v>
      </c>
    </row>
    <row r="56" spans="1:22" x14ac:dyDescent="0.4">
      <c r="A56" s="367" t="s">
        <v>674</v>
      </c>
      <c r="B56" s="367"/>
      <c r="C56" s="365">
        <f>SUM(C54,C55)</f>
        <v>7695192</v>
      </c>
      <c r="D56" s="365">
        <f t="shared" ref="D56:V56" si="7">SUM(D54,D55)</f>
        <v>114315.73216008369</v>
      </c>
      <c r="E56" s="365">
        <f t="shared" si="7"/>
        <v>1767959</v>
      </c>
      <c r="F56" s="365">
        <f t="shared" si="7"/>
        <v>92769.255318993746</v>
      </c>
      <c r="G56" s="365">
        <f t="shared" si="7"/>
        <v>2361</v>
      </c>
      <c r="H56" s="365">
        <f t="shared" si="7"/>
        <v>2069.2768643539998</v>
      </c>
      <c r="I56" s="365">
        <f t="shared" si="7"/>
        <v>209904</v>
      </c>
      <c r="J56" s="365">
        <f t="shared" si="7"/>
        <v>6378.9318151270645</v>
      </c>
      <c r="K56" s="365">
        <f t="shared" si="7"/>
        <v>395655</v>
      </c>
      <c r="L56" s="365">
        <f t="shared" si="7"/>
        <v>34773.257103373333</v>
      </c>
      <c r="M56" s="365">
        <f t="shared" si="7"/>
        <v>2650</v>
      </c>
      <c r="N56" s="365">
        <f t="shared" si="7"/>
        <v>141.29282369584001</v>
      </c>
      <c r="O56" s="365">
        <f t="shared" si="7"/>
        <v>10032</v>
      </c>
      <c r="P56" s="365">
        <f t="shared" si="7"/>
        <v>222.1241318235067</v>
      </c>
      <c r="Q56" s="365">
        <f t="shared" si="7"/>
        <v>509560</v>
      </c>
      <c r="R56" s="365">
        <f t="shared" si="7"/>
        <v>4519.61080969061</v>
      </c>
      <c r="S56" s="365">
        <f t="shared" si="7"/>
        <v>10593313</v>
      </c>
      <c r="T56" s="365">
        <f t="shared" si="7"/>
        <v>255189.4810271418</v>
      </c>
      <c r="U56" s="365">
        <f t="shared" si="7"/>
        <v>6525582</v>
      </c>
      <c r="V56" s="365">
        <f t="shared" si="7"/>
        <v>82707.091990472632</v>
      </c>
    </row>
    <row r="57" spans="1:22" x14ac:dyDescent="0.4">
      <c r="A57" s="369" t="s">
        <v>61</v>
      </c>
      <c r="B57" s="367" t="s">
        <v>62</v>
      </c>
      <c r="C57" s="364"/>
      <c r="D57" s="370"/>
      <c r="E57" s="370"/>
      <c r="F57" s="370"/>
      <c r="G57" s="370"/>
      <c r="H57" s="370"/>
      <c r="I57" s="370"/>
      <c r="J57" s="370"/>
      <c r="K57" s="370"/>
      <c r="L57" s="370"/>
      <c r="M57" s="370"/>
      <c r="N57" s="370"/>
      <c r="O57" s="370"/>
      <c r="P57" s="370"/>
      <c r="Q57" s="370"/>
      <c r="R57" s="370"/>
      <c r="S57" s="370"/>
      <c r="T57" s="370"/>
      <c r="U57" s="346"/>
      <c r="V57" s="368"/>
    </row>
    <row r="58" spans="1:22" x14ac:dyDescent="0.4">
      <c r="A58" s="373">
        <v>1</v>
      </c>
      <c r="B58" s="375" t="s">
        <v>63</v>
      </c>
      <c r="C58" s="365">
        <v>261324</v>
      </c>
      <c r="D58" s="365">
        <v>1828.3117</v>
      </c>
      <c r="E58" s="365">
        <v>0</v>
      </c>
      <c r="F58" s="365">
        <v>0</v>
      </c>
      <c r="G58" s="365">
        <v>0</v>
      </c>
      <c r="H58" s="365">
        <v>0</v>
      </c>
      <c r="I58" s="365">
        <v>0</v>
      </c>
      <c r="J58" s="365">
        <v>0</v>
      </c>
      <c r="K58" s="365">
        <v>0</v>
      </c>
      <c r="L58" s="365">
        <v>0</v>
      </c>
      <c r="M58" s="365">
        <v>0</v>
      </c>
      <c r="N58" s="365">
        <v>0</v>
      </c>
      <c r="O58" s="365">
        <v>0</v>
      </c>
      <c r="P58" s="365">
        <v>0</v>
      </c>
      <c r="Q58" s="365">
        <v>0</v>
      </c>
      <c r="R58" s="365">
        <v>0</v>
      </c>
      <c r="S58" s="370">
        <v>261324</v>
      </c>
      <c r="T58" s="370">
        <v>1828.3117</v>
      </c>
      <c r="U58" s="346">
        <v>0</v>
      </c>
      <c r="V58" s="368">
        <v>0</v>
      </c>
    </row>
    <row r="59" spans="1:22" x14ac:dyDescent="0.4">
      <c r="A59" s="373">
        <v>2</v>
      </c>
      <c r="B59" s="375" t="s">
        <v>64</v>
      </c>
      <c r="C59" s="365">
        <v>2450521</v>
      </c>
      <c r="D59" s="365">
        <v>15197.272300000001</v>
      </c>
      <c r="E59" s="365">
        <v>0</v>
      </c>
      <c r="F59" s="365">
        <v>0</v>
      </c>
      <c r="G59" s="365">
        <v>0</v>
      </c>
      <c r="H59" s="365">
        <v>0</v>
      </c>
      <c r="I59" s="365">
        <v>46</v>
      </c>
      <c r="J59" s="365">
        <v>3.7296</v>
      </c>
      <c r="K59" s="365">
        <v>0</v>
      </c>
      <c r="L59" s="365">
        <v>0</v>
      </c>
      <c r="M59" s="365">
        <v>0</v>
      </c>
      <c r="N59" s="365">
        <v>0</v>
      </c>
      <c r="O59" s="365">
        <v>0</v>
      </c>
      <c r="P59" s="365">
        <v>0</v>
      </c>
      <c r="Q59" s="365">
        <v>0</v>
      </c>
      <c r="R59" s="365">
        <v>0</v>
      </c>
      <c r="S59" s="370">
        <v>2450567</v>
      </c>
      <c r="T59" s="370">
        <v>15201.001899999999</v>
      </c>
      <c r="U59" s="346">
        <v>0</v>
      </c>
      <c r="V59" s="368">
        <v>0</v>
      </c>
    </row>
    <row r="60" spans="1:22" x14ac:dyDescent="0.4">
      <c r="A60" s="373">
        <v>3</v>
      </c>
      <c r="B60" s="375" t="s">
        <v>65</v>
      </c>
      <c r="C60" s="365">
        <v>0</v>
      </c>
      <c r="D60" s="365">
        <v>0</v>
      </c>
      <c r="E60" s="365">
        <v>0</v>
      </c>
      <c r="F60" s="365">
        <v>0</v>
      </c>
      <c r="G60" s="365">
        <v>0</v>
      </c>
      <c r="H60" s="365">
        <v>0</v>
      </c>
      <c r="I60" s="365">
        <v>0</v>
      </c>
      <c r="J60" s="365">
        <v>0</v>
      </c>
      <c r="K60" s="365">
        <v>0</v>
      </c>
      <c r="L60" s="365">
        <v>0</v>
      </c>
      <c r="M60" s="365">
        <v>0</v>
      </c>
      <c r="N60" s="365">
        <v>0</v>
      </c>
      <c r="O60" s="365">
        <v>0</v>
      </c>
      <c r="P60" s="365">
        <v>0</v>
      </c>
      <c r="Q60" s="365">
        <v>0</v>
      </c>
      <c r="R60" s="365">
        <v>0</v>
      </c>
      <c r="S60" s="370">
        <v>0</v>
      </c>
      <c r="T60" s="370">
        <v>0</v>
      </c>
      <c r="U60" s="346">
        <v>0</v>
      </c>
      <c r="V60" s="368">
        <v>0</v>
      </c>
    </row>
    <row r="61" spans="1:22" x14ac:dyDescent="0.4">
      <c r="A61" s="369"/>
      <c r="B61" s="367" t="s">
        <v>66</v>
      </c>
      <c r="C61" s="365">
        <f>SUM(C58:C60)</f>
        <v>2711845</v>
      </c>
      <c r="D61" s="365">
        <f t="shared" ref="D61:V61" si="8">SUM(D58:D60)</f>
        <v>17025.583999999999</v>
      </c>
      <c r="E61" s="365">
        <f t="shared" si="8"/>
        <v>0</v>
      </c>
      <c r="F61" s="365">
        <f t="shared" si="8"/>
        <v>0</v>
      </c>
      <c r="G61" s="365">
        <f t="shared" si="8"/>
        <v>0</v>
      </c>
      <c r="H61" s="365">
        <f t="shared" si="8"/>
        <v>0</v>
      </c>
      <c r="I61" s="365">
        <f t="shared" si="8"/>
        <v>46</v>
      </c>
      <c r="J61" s="365">
        <f t="shared" si="8"/>
        <v>3.7296</v>
      </c>
      <c r="K61" s="365">
        <f t="shared" si="8"/>
        <v>0</v>
      </c>
      <c r="L61" s="365">
        <f t="shared" si="8"/>
        <v>0</v>
      </c>
      <c r="M61" s="365">
        <f t="shared" si="8"/>
        <v>0</v>
      </c>
      <c r="N61" s="365">
        <f t="shared" si="8"/>
        <v>0</v>
      </c>
      <c r="O61" s="365">
        <f t="shared" si="8"/>
        <v>0</v>
      </c>
      <c r="P61" s="365">
        <f t="shared" si="8"/>
        <v>0</v>
      </c>
      <c r="Q61" s="365">
        <f t="shared" si="8"/>
        <v>0</v>
      </c>
      <c r="R61" s="365">
        <f t="shared" si="8"/>
        <v>0</v>
      </c>
      <c r="S61" s="365">
        <f t="shared" si="8"/>
        <v>2711891</v>
      </c>
      <c r="T61" s="365">
        <f t="shared" si="8"/>
        <v>17029.313599999998</v>
      </c>
      <c r="U61" s="365">
        <f t="shared" si="8"/>
        <v>0</v>
      </c>
      <c r="V61" s="365">
        <f t="shared" si="8"/>
        <v>0</v>
      </c>
    </row>
    <row r="62" spans="1:22" x14ac:dyDescent="0.4">
      <c r="A62" s="373" t="s">
        <v>67</v>
      </c>
      <c r="B62" s="375" t="s">
        <v>68</v>
      </c>
      <c r="C62" s="364">
        <v>0</v>
      </c>
      <c r="D62" s="364">
        <v>0</v>
      </c>
      <c r="E62" s="364">
        <v>3702</v>
      </c>
      <c r="F62" s="364">
        <v>2274.1963999999998</v>
      </c>
      <c r="G62" s="364">
        <v>0</v>
      </c>
      <c r="H62" s="364">
        <v>0</v>
      </c>
      <c r="I62" s="364">
        <v>0</v>
      </c>
      <c r="J62" s="364">
        <v>0</v>
      </c>
      <c r="K62" s="364">
        <v>0</v>
      </c>
      <c r="L62" s="364">
        <v>0</v>
      </c>
      <c r="M62" s="364">
        <v>0</v>
      </c>
      <c r="N62" s="364">
        <v>0</v>
      </c>
      <c r="O62" s="364">
        <v>0</v>
      </c>
      <c r="P62" s="364">
        <v>0</v>
      </c>
      <c r="Q62" s="364">
        <v>0</v>
      </c>
      <c r="R62" s="364">
        <v>0</v>
      </c>
      <c r="S62" s="364">
        <v>3702</v>
      </c>
      <c r="T62" s="364">
        <v>2274.1963999999998</v>
      </c>
      <c r="U62" s="364">
        <v>17</v>
      </c>
      <c r="V62" s="365">
        <v>4.2789000000000001</v>
      </c>
    </row>
    <row r="63" spans="1:22" x14ac:dyDescent="0.4">
      <c r="A63" s="373"/>
      <c r="B63" s="375" t="s">
        <v>69</v>
      </c>
      <c r="C63" s="364">
        <f>SUM(C62)</f>
        <v>0</v>
      </c>
      <c r="D63" s="364">
        <f t="shared" ref="D63:V63" si="9">SUM(D62)</f>
        <v>0</v>
      </c>
      <c r="E63" s="364">
        <f t="shared" si="9"/>
        <v>3702</v>
      </c>
      <c r="F63" s="364">
        <f t="shared" si="9"/>
        <v>2274.1963999999998</v>
      </c>
      <c r="G63" s="364">
        <f t="shared" si="9"/>
        <v>0</v>
      </c>
      <c r="H63" s="364">
        <f t="shared" si="9"/>
        <v>0</v>
      </c>
      <c r="I63" s="364">
        <f t="shared" si="9"/>
        <v>0</v>
      </c>
      <c r="J63" s="364">
        <f t="shared" si="9"/>
        <v>0</v>
      </c>
      <c r="K63" s="364">
        <f t="shared" si="9"/>
        <v>0</v>
      </c>
      <c r="L63" s="364">
        <f t="shared" si="9"/>
        <v>0</v>
      </c>
      <c r="M63" s="364">
        <f t="shared" si="9"/>
        <v>0</v>
      </c>
      <c r="N63" s="364">
        <f t="shared" si="9"/>
        <v>0</v>
      </c>
      <c r="O63" s="364">
        <f t="shared" si="9"/>
        <v>0</v>
      </c>
      <c r="P63" s="364">
        <f t="shared" si="9"/>
        <v>0</v>
      </c>
      <c r="Q63" s="364">
        <f t="shared" si="9"/>
        <v>0</v>
      </c>
      <c r="R63" s="364">
        <f t="shared" si="9"/>
        <v>0</v>
      </c>
      <c r="S63" s="364">
        <f t="shared" si="9"/>
        <v>3702</v>
      </c>
      <c r="T63" s="364">
        <f t="shared" si="9"/>
        <v>2274.1963999999998</v>
      </c>
      <c r="U63" s="364">
        <f t="shared" si="9"/>
        <v>17</v>
      </c>
      <c r="V63" s="365">
        <f t="shared" si="9"/>
        <v>4.2789000000000001</v>
      </c>
    </row>
    <row r="64" spans="1:22" x14ac:dyDescent="0.4">
      <c r="A64" s="373" t="s">
        <v>70</v>
      </c>
      <c r="B64" s="375" t="s">
        <v>71</v>
      </c>
      <c r="C64" s="364"/>
      <c r="D64" s="364"/>
      <c r="E64" s="364"/>
      <c r="F64" s="364"/>
      <c r="G64" s="364"/>
      <c r="H64" s="364"/>
      <c r="I64" s="364"/>
      <c r="J64" s="364"/>
      <c r="K64" s="364"/>
      <c r="L64" s="364"/>
      <c r="M64" s="364"/>
      <c r="N64" s="364"/>
      <c r="O64" s="364"/>
      <c r="P64" s="364"/>
      <c r="Q64" s="364"/>
      <c r="R64" s="364"/>
      <c r="S64" s="364"/>
      <c r="T64" s="364"/>
      <c r="U64" s="364"/>
      <c r="V64" s="365"/>
    </row>
    <row r="65" spans="1:22" x14ac:dyDescent="0.4">
      <c r="A65" s="373">
        <v>1</v>
      </c>
      <c r="B65" s="375" t="s">
        <v>72</v>
      </c>
      <c r="C65" s="364">
        <v>58300</v>
      </c>
      <c r="D65" s="364">
        <v>253.23</v>
      </c>
      <c r="E65" s="364">
        <v>91263</v>
      </c>
      <c r="F65" s="364">
        <v>693.91</v>
      </c>
      <c r="G65" s="364">
        <v>0</v>
      </c>
      <c r="H65" s="364">
        <v>0</v>
      </c>
      <c r="I65" s="364">
        <v>0</v>
      </c>
      <c r="J65" s="364">
        <v>0</v>
      </c>
      <c r="K65" s="364">
        <v>273</v>
      </c>
      <c r="L65" s="364">
        <v>27.79</v>
      </c>
      <c r="M65" s="364">
        <v>0</v>
      </c>
      <c r="N65" s="364">
        <v>0</v>
      </c>
      <c r="O65" s="364">
        <v>0</v>
      </c>
      <c r="P65" s="364">
        <v>0</v>
      </c>
      <c r="Q65" s="364">
        <v>0</v>
      </c>
      <c r="R65" s="364">
        <v>0</v>
      </c>
      <c r="S65" s="364">
        <v>149836</v>
      </c>
      <c r="T65" s="364">
        <v>974.93</v>
      </c>
      <c r="U65" s="364">
        <v>128525</v>
      </c>
      <c r="V65" s="365">
        <v>160.6</v>
      </c>
    </row>
    <row r="66" spans="1:22" x14ac:dyDescent="0.4">
      <c r="A66" s="373">
        <v>2</v>
      </c>
      <c r="B66" s="375" t="s">
        <v>73</v>
      </c>
      <c r="C66" s="364">
        <v>202503</v>
      </c>
      <c r="D66" s="364">
        <v>483.10741080899999</v>
      </c>
      <c r="E66" s="364">
        <v>95607</v>
      </c>
      <c r="F66" s="364">
        <v>304.08312125600003</v>
      </c>
      <c r="G66" s="364">
        <v>0</v>
      </c>
      <c r="H66" s="364">
        <v>0</v>
      </c>
      <c r="I66" s="364">
        <v>1</v>
      </c>
      <c r="J66" s="364">
        <v>1.2929E-2</v>
      </c>
      <c r="K66" s="364">
        <v>27975</v>
      </c>
      <c r="L66" s="364">
        <v>204.68960409100001</v>
      </c>
      <c r="M66" s="364">
        <v>0</v>
      </c>
      <c r="N66" s="364">
        <v>0</v>
      </c>
      <c r="O66" s="364">
        <v>0</v>
      </c>
      <c r="P66" s="364">
        <v>0</v>
      </c>
      <c r="Q66" s="364">
        <v>207483</v>
      </c>
      <c r="R66" s="364">
        <v>391.885992187</v>
      </c>
      <c r="S66" s="364">
        <v>533569</v>
      </c>
      <c r="T66" s="364">
        <v>1383.779057343</v>
      </c>
      <c r="U66" s="364">
        <v>505785</v>
      </c>
      <c r="V66" s="365">
        <v>1095.1217999999999</v>
      </c>
    </row>
    <row r="67" spans="1:22" x14ac:dyDescent="0.4">
      <c r="A67" s="373">
        <v>3</v>
      </c>
      <c r="B67" s="375" t="s">
        <v>74</v>
      </c>
      <c r="C67" s="364">
        <v>46641</v>
      </c>
      <c r="D67" s="364">
        <v>92.7038113720007</v>
      </c>
      <c r="E67" s="364">
        <v>84222</v>
      </c>
      <c r="F67" s="364">
        <v>169.313287158001</v>
      </c>
      <c r="G67" s="364">
        <v>0</v>
      </c>
      <c r="H67" s="364">
        <v>0</v>
      </c>
      <c r="I67" s="364">
        <v>0</v>
      </c>
      <c r="J67" s="364">
        <v>0</v>
      </c>
      <c r="K67" s="364">
        <v>0</v>
      </c>
      <c r="L67" s="364">
        <v>0</v>
      </c>
      <c r="M67" s="364">
        <v>0</v>
      </c>
      <c r="N67" s="364">
        <v>0</v>
      </c>
      <c r="O67" s="364">
        <v>0</v>
      </c>
      <c r="P67" s="364">
        <v>0</v>
      </c>
      <c r="Q67" s="364">
        <v>22</v>
      </c>
      <c r="R67" s="364">
        <v>1.0869200000000001E-2</v>
      </c>
      <c r="S67" s="364">
        <v>130885</v>
      </c>
      <c r="T67" s="364">
        <v>262.02796773000199</v>
      </c>
      <c r="U67" s="364">
        <v>72447</v>
      </c>
      <c r="V67" s="365">
        <v>141.310884372001</v>
      </c>
    </row>
    <row r="68" spans="1:22" x14ac:dyDescent="0.4">
      <c r="A68" s="373">
        <v>4</v>
      </c>
      <c r="B68" s="375" t="s">
        <v>75</v>
      </c>
      <c r="C68" s="364">
        <v>69565</v>
      </c>
      <c r="D68" s="364">
        <v>184.77</v>
      </c>
      <c r="E68" s="364">
        <v>10701</v>
      </c>
      <c r="F68" s="364">
        <v>25.28</v>
      </c>
      <c r="G68" s="364">
        <v>0</v>
      </c>
      <c r="H68" s="364">
        <v>0</v>
      </c>
      <c r="I68" s="364">
        <v>36</v>
      </c>
      <c r="J68" s="364">
        <v>7.0000000000000007E-2</v>
      </c>
      <c r="K68" s="364">
        <v>363</v>
      </c>
      <c r="L68" s="364">
        <v>0.87</v>
      </c>
      <c r="M68" s="364">
        <v>0</v>
      </c>
      <c r="N68" s="364">
        <v>0</v>
      </c>
      <c r="O68" s="364">
        <v>0</v>
      </c>
      <c r="P68" s="364">
        <v>0</v>
      </c>
      <c r="Q68" s="364">
        <v>4465</v>
      </c>
      <c r="R68" s="364">
        <v>5.8</v>
      </c>
      <c r="S68" s="364">
        <v>85130</v>
      </c>
      <c r="T68" s="364">
        <v>216.79</v>
      </c>
      <c r="U68" s="364">
        <v>85130</v>
      </c>
      <c r="V68" s="365">
        <v>217.09</v>
      </c>
    </row>
    <row r="69" spans="1:22" x14ac:dyDescent="0.4">
      <c r="A69" s="373"/>
      <c r="B69" s="375" t="s">
        <v>76</v>
      </c>
      <c r="C69" s="364">
        <f>SUM(C65:C68)</f>
        <v>377009</v>
      </c>
      <c r="D69" s="364">
        <f t="shared" ref="D69:V69" si="10">SUM(D65:D68)</f>
        <v>1013.8112221810006</v>
      </c>
      <c r="E69" s="364">
        <f t="shared" si="10"/>
        <v>281793</v>
      </c>
      <c r="F69" s="364">
        <f t="shared" si="10"/>
        <v>1192.586408414001</v>
      </c>
      <c r="G69" s="364">
        <f t="shared" si="10"/>
        <v>0</v>
      </c>
      <c r="H69" s="364">
        <f t="shared" si="10"/>
        <v>0</v>
      </c>
      <c r="I69" s="364">
        <f t="shared" si="10"/>
        <v>37</v>
      </c>
      <c r="J69" s="364">
        <f t="shared" si="10"/>
        <v>8.2929000000000003E-2</v>
      </c>
      <c r="K69" s="364">
        <f t="shared" si="10"/>
        <v>28611</v>
      </c>
      <c r="L69" s="364">
        <f t="shared" si="10"/>
        <v>233.349604091</v>
      </c>
      <c r="M69" s="364">
        <f t="shared" si="10"/>
        <v>0</v>
      </c>
      <c r="N69" s="364">
        <f t="shared" si="10"/>
        <v>0</v>
      </c>
      <c r="O69" s="364">
        <f t="shared" si="10"/>
        <v>0</v>
      </c>
      <c r="P69" s="364">
        <f t="shared" si="10"/>
        <v>0</v>
      </c>
      <c r="Q69" s="364">
        <f t="shared" si="10"/>
        <v>211970</v>
      </c>
      <c r="R69" s="364">
        <f t="shared" si="10"/>
        <v>397.69686138700001</v>
      </c>
      <c r="S69" s="364">
        <f t="shared" si="10"/>
        <v>899420</v>
      </c>
      <c r="T69" s="364">
        <f t="shared" si="10"/>
        <v>2837.5270250730018</v>
      </c>
      <c r="U69" s="364">
        <f t="shared" si="10"/>
        <v>791887</v>
      </c>
      <c r="V69" s="377">
        <f t="shared" si="10"/>
        <v>1614.1226843720008</v>
      </c>
    </row>
    <row r="70" spans="1:22" x14ac:dyDescent="0.4">
      <c r="A70" s="373" t="s">
        <v>77</v>
      </c>
      <c r="B70" s="375" t="s">
        <v>78</v>
      </c>
      <c r="C70" s="364"/>
      <c r="D70" s="364"/>
      <c r="E70" s="364"/>
      <c r="F70" s="364"/>
      <c r="G70" s="364"/>
      <c r="H70" s="364"/>
      <c r="I70" s="364"/>
      <c r="J70" s="364"/>
      <c r="K70" s="364"/>
      <c r="L70" s="364"/>
      <c r="M70" s="364"/>
      <c r="N70" s="364"/>
      <c r="O70" s="364"/>
      <c r="P70" s="364"/>
      <c r="Q70" s="364"/>
      <c r="R70" s="364"/>
      <c r="S70" s="364"/>
      <c r="T70" s="364"/>
      <c r="U70" s="364"/>
      <c r="V70" s="364"/>
    </row>
    <row r="71" spans="1:22" x14ac:dyDescent="0.4">
      <c r="A71" s="373">
        <v>1</v>
      </c>
      <c r="B71" s="375" t="s">
        <v>79</v>
      </c>
      <c r="C71" s="364">
        <v>0</v>
      </c>
      <c r="D71" s="364">
        <v>0</v>
      </c>
      <c r="E71" s="364">
        <v>0</v>
      </c>
      <c r="F71" s="364">
        <v>0</v>
      </c>
      <c r="G71" s="364">
        <v>0</v>
      </c>
      <c r="H71" s="364">
        <v>0</v>
      </c>
      <c r="I71" s="364">
        <v>0</v>
      </c>
      <c r="J71" s="364">
        <v>0</v>
      </c>
      <c r="K71" s="364">
        <v>0</v>
      </c>
      <c r="L71" s="364">
        <v>0</v>
      </c>
      <c r="M71" s="364">
        <v>0</v>
      </c>
      <c r="N71" s="364">
        <v>0</v>
      </c>
      <c r="O71" s="364">
        <v>0</v>
      </c>
      <c r="P71" s="364">
        <v>0</v>
      </c>
      <c r="Q71" s="364">
        <v>0</v>
      </c>
      <c r="R71" s="364">
        <v>0</v>
      </c>
      <c r="S71" s="364">
        <v>0</v>
      </c>
      <c r="T71" s="364">
        <v>0</v>
      </c>
      <c r="U71" s="364">
        <v>0</v>
      </c>
      <c r="V71" s="364">
        <v>0</v>
      </c>
    </row>
    <row r="72" spans="1:22" x14ac:dyDescent="0.4">
      <c r="A72" s="373">
        <v>2</v>
      </c>
      <c r="B72" s="375" t="s">
        <v>80</v>
      </c>
      <c r="C72" s="364">
        <v>0</v>
      </c>
      <c r="D72" s="364">
        <v>0</v>
      </c>
      <c r="E72" s="364">
        <v>0</v>
      </c>
      <c r="F72" s="364">
        <v>0</v>
      </c>
      <c r="G72" s="364">
        <v>0</v>
      </c>
      <c r="H72" s="364">
        <v>0</v>
      </c>
      <c r="I72" s="364">
        <v>0</v>
      </c>
      <c r="J72" s="364">
        <v>0</v>
      </c>
      <c r="K72" s="364">
        <v>0</v>
      </c>
      <c r="L72" s="364">
        <v>0</v>
      </c>
      <c r="M72" s="364">
        <v>0</v>
      </c>
      <c r="N72" s="364">
        <v>0</v>
      </c>
      <c r="O72" s="364">
        <v>0</v>
      </c>
      <c r="P72" s="364">
        <v>0</v>
      </c>
      <c r="Q72" s="364">
        <v>0</v>
      </c>
      <c r="R72" s="364">
        <v>0</v>
      </c>
      <c r="S72" s="364">
        <v>0</v>
      </c>
      <c r="T72" s="364">
        <v>0</v>
      </c>
      <c r="U72" s="364">
        <v>0</v>
      </c>
      <c r="V72" s="364">
        <v>0</v>
      </c>
    </row>
    <row r="73" spans="1:22" x14ac:dyDescent="0.4">
      <c r="A73" s="373"/>
      <c r="B73" s="375" t="s">
        <v>81</v>
      </c>
      <c r="C73" s="364">
        <f t="shared" ref="C73:V73" si="11">SUM(C71:C72)</f>
        <v>0</v>
      </c>
      <c r="D73" s="364">
        <f t="shared" si="11"/>
        <v>0</v>
      </c>
      <c r="E73" s="364">
        <f t="shared" si="11"/>
        <v>0</v>
      </c>
      <c r="F73" s="364">
        <f t="shared" si="11"/>
        <v>0</v>
      </c>
      <c r="G73" s="364">
        <f t="shared" si="11"/>
        <v>0</v>
      </c>
      <c r="H73" s="364">
        <f t="shared" si="11"/>
        <v>0</v>
      </c>
      <c r="I73" s="364">
        <f t="shared" si="11"/>
        <v>0</v>
      </c>
      <c r="J73" s="364">
        <f t="shared" si="11"/>
        <v>0</v>
      </c>
      <c r="K73" s="364">
        <f t="shared" si="11"/>
        <v>0</v>
      </c>
      <c r="L73" s="364">
        <f t="shared" si="11"/>
        <v>0</v>
      </c>
      <c r="M73" s="364">
        <f t="shared" si="11"/>
        <v>0</v>
      </c>
      <c r="N73" s="364">
        <f t="shared" si="11"/>
        <v>0</v>
      </c>
      <c r="O73" s="364">
        <f t="shared" si="11"/>
        <v>0</v>
      </c>
      <c r="P73" s="364">
        <f t="shared" si="11"/>
        <v>0</v>
      </c>
      <c r="Q73" s="364">
        <f t="shared" si="11"/>
        <v>0</v>
      </c>
      <c r="R73" s="364">
        <f t="shared" si="11"/>
        <v>0</v>
      </c>
      <c r="S73" s="364">
        <f t="shared" si="11"/>
        <v>0</v>
      </c>
      <c r="T73" s="364">
        <f t="shared" si="11"/>
        <v>0</v>
      </c>
      <c r="U73" s="364">
        <f t="shared" si="11"/>
        <v>0</v>
      </c>
      <c r="V73" s="364">
        <f t="shared" si="11"/>
        <v>0</v>
      </c>
    </row>
    <row r="74" spans="1:22" x14ac:dyDescent="0.4">
      <c r="A74" s="373"/>
      <c r="B74" s="375" t="s">
        <v>232</v>
      </c>
      <c r="C74" s="365">
        <f t="shared" ref="C74:V74" si="12">SUM(C56,C61,C63,C69,C73)</f>
        <v>10784046</v>
      </c>
      <c r="D74" s="365">
        <f t="shared" si="12"/>
        <v>132355.12738226471</v>
      </c>
      <c r="E74" s="365">
        <f t="shared" si="12"/>
        <v>2053454</v>
      </c>
      <c r="F74" s="365">
        <f t="shared" si="12"/>
        <v>96236.038127407752</v>
      </c>
      <c r="G74" s="365">
        <f t="shared" si="12"/>
        <v>2361</v>
      </c>
      <c r="H74" s="365">
        <f t="shared" si="12"/>
        <v>2069.2768643539998</v>
      </c>
      <c r="I74" s="365">
        <f t="shared" si="12"/>
        <v>209987</v>
      </c>
      <c r="J74" s="365">
        <f t="shared" si="12"/>
        <v>6382.7443441270643</v>
      </c>
      <c r="K74" s="365">
        <f t="shared" si="12"/>
        <v>424266</v>
      </c>
      <c r="L74" s="365">
        <f t="shared" si="12"/>
        <v>35006.606707464336</v>
      </c>
      <c r="M74" s="365">
        <f t="shared" si="12"/>
        <v>2650</v>
      </c>
      <c r="N74" s="365">
        <f t="shared" si="12"/>
        <v>141.29282369584001</v>
      </c>
      <c r="O74" s="365">
        <f t="shared" si="12"/>
        <v>10032</v>
      </c>
      <c r="P74" s="365">
        <f t="shared" si="12"/>
        <v>222.1241318235067</v>
      </c>
      <c r="Q74" s="365">
        <f t="shared" si="12"/>
        <v>721530</v>
      </c>
      <c r="R74" s="365">
        <f t="shared" si="12"/>
        <v>4917.3076710776104</v>
      </c>
      <c r="S74" s="365">
        <f t="shared" si="12"/>
        <v>14208326</v>
      </c>
      <c r="T74" s="365">
        <f t="shared" si="12"/>
        <v>277330.51805221481</v>
      </c>
      <c r="U74" s="365">
        <f t="shared" si="12"/>
        <v>7317486</v>
      </c>
      <c r="V74" s="365">
        <f t="shared" si="12"/>
        <v>84325.493574844644</v>
      </c>
    </row>
    <row r="75" spans="1:22" x14ac:dyDescent="0.4">
      <c r="A75" s="369"/>
      <c r="B75" s="366"/>
      <c r="C75" s="370"/>
      <c r="D75" s="370"/>
      <c r="E75" s="370"/>
      <c r="F75" s="370"/>
      <c r="G75" s="370"/>
      <c r="H75" s="370"/>
      <c r="I75" s="370"/>
      <c r="J75" s="370"/>
      <c r="K75" s="370"/>
      <c r="L75" s="370"/>
      <c r="M75" s="370"/>
      <c r="N75" s="370"/>
      <c r="O75" s="370"/>
      <c r="P75" s="370"/>
      <c r="Q75" s="370"/>
      <c r="R75" s="370"/>
      <c r="S75" s="370"/>
      <c r="T75" s="370"/>
    </row>
  </sheetData>
  <mergeCells count="29">
    <mergeCell ref="A22:T22"/>
    <mergeCell ref="A1:T1"/>
    <mergeCell ref="A2:T2"/>
    <mergeCell ref="A3:T3"/>
    <mergeCell ref="B4:B5"/>
    <mergeCell ref="C4:D4"/>
    <mergeCell ref="E4:F4"/>
    <mergeCell ref="G4:H4"/>
    <mergeCell ref="I4:J4"/>
    <mergeCell ref="K4:L4"/>
    <mergeCell ref="M4:N4"/>
    <mergeCell ref="O4:P4"/>
    <mergeCell ref="Q4:R4"/>
    <mergeCell ref="S4:T4"/>
    <mergeCell ref="U4:V4"/>
    <mergeCell ref="A12:B12"/>
    <mergeCell ref="Q26:R26"/>
    <mergeCell ref="S26:T26"/>
    <mergeCell ref="U26:V26"/>
    <mergeCell ref="A23:T23"/>
    <mergeCell ref="A24:T24"/>
    <mergeCell ref="B26:B27"/>
    <mergeCell ref="C26:D26"/>
    <mergeCell ref="E26:F26"/>
    <mergeCell ref="G26:H26"/>
    <mergeCell ref="I26:J26"/>
    <mergeCell ref="K26:L26"/>
    <mergeCell ref="M26:N26"/>
    <mergeCell ref="O26:P2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zoomScale="60" zoomScaleNormal="60" workbookViewId="0">
      <selection activeCell="E7" sqref="E7"/>
    </sheetView>
  </sheetViews>
  <sheetFormatPr defaultRowHeight="25.5" x14ac:dyDescent="0.35"/>
  <cols>
    <col min="1" max="1" width="11.42578125" style="378" customWidth="1"/>
    <col min="2" max="2" width="51.42578125" style="378" customWidth="1"/>
    <col min="3" max="14" width="23.28515625" style="378" customWidth="1"/>
    <col min="15" max="15" width="11.42578125" style="378" customWidth="1"/>
    <col min="16" max="16384" width="9.140625" style="378"/>
  </cols>
  <sheetData>
    <row r="1" spans="1:14" x14ac:dyDescent="0.35">
      <c r="A1" s="991" t="s">
        <v>665</v>
      </c>
      <c r="B1" s="991"/>
      <c r="C1" s="991"/>
      <c r="D1" s="991"/>
      <c r="E1" s="991"/>
      <c r="F1" s="991"/>
      <c r="G1" s="991"/>
      <c r="H1" s="991"/>
      <c r="I1" s="991"/>
      <c r="J1" s="991"/>
      <c r="K1" s="991"/>
      <c r="L1" s="991"/>
      <c r="M1" s="991"/>
      <c r="N1" s="991"/>
    </row>
    <row r="2" spans="1:14" x14ac:dyDescent="0.35">
      <c r="A2" s="991" t="s">
        <v>574</v>
      </c>
      <c r="B2" s="991"/>
      <c r="C2" s="991"/>
      <c r="D2" s="991"/>
      <c r="E2" s="991"/>
      <c r="F2" s="991"/>
      <c r="G2" s="991"/>
      <c r="H2" s="991"/>
      <c r="I2" s="991"/>
      <c r="J2" s="991"/>
      <c r="K2" s="991"/>
      <c r="L2" s="991"/>
      <c r="M2" s="991"/>
      <c r="N2" s="991"/>
    </row>
    <row r="3" spans="1:14" x14ac:dyDescent="0.35">
      <c r="A3" s="991" t="s">
        <v>675</v>
      </c>
      <c r="B3" s="991"/>
      <c r="C3" s="991"/>
      <c r="D3" s="991"/>
      <c r="E3" s="991"/>
      <c r="F3" s="991"/>
      <c r="G3" s="991"/>
      <c r="H3" s="991"/>
      <c r="I3" s="991"/>
      <c r="J3" s="991"/>
      <c r="K3" s="991"/>
      <c r="L3" s="991"/>
      <c r="M3" s="991"/>
      <c r="N3" s="991"/>
    </row>
    <row r="4" spans="1:14" ht="26.25" x14ac:dyDescent="0.35">
      <c r="A4" s="363" t="s">
        <v>125</v>
      </c>
      <c r="B4" s="940" t="s">
        <v>572</v>
      </c>
      <c r="C4" s="1002" t="s">
        <v>658</v>
      </c>
      <c r="D4" s="1002"/>
      <c r="E4" s="1002" t="s">
        <v>615</v>
      </c>
      <c r="F4" s="1002"/>
      <c r="G4" s="1002" t="s">
        <v>631</v>
      </c>
      <c r="H4" s="1002"/>
      <c r="I4" s="1002" t="s">
        <v>676</v>
      </c>
      <c r="J4" s="1002"/>
      <c r="K4" s="1003" t="s">
        <v>623</v>
      </c>
      <c r="L4" s="1004"/>
      <c r="M4" s="983" t="s">
        <v>90</v>
      </c>
      <c r="N4" s="1005"/>
    </row>
    <row r="5" spans="1:14" x14ac:dyDescent="0.35">
      <c r="A5" s="363" t="s">
        <v>8</v>
      </c>
      <c r="B5" s="940"/>
      <c r="C5" s="364" t="s">
        <v>668</v>
      </c>
      <c r="D5" s="364" t="s">
        <v>669</v>
      </c>
      <c r="E5" s="364" t="s">
        <v>668</v>
      </c>
      <c r="F5" s="364" t="s">
        <v>669</v>
      </c>
      <c r="G5" s="364" t="s">
        <v>668</v>
      </c>
      <c r="H5" s="365" t="s">
        <v>669</v>
      </c>
      <c r="I5" s="364" t="s">
        <v>668</v>
      </c>
      <c r="J5" s="364" t="s">
        <v>669</v>
      </c>
      <c r="K5" s="364" t="s">
        <v>668</v>
      </c>
      <c r="L5" s="364" t="s">
        <v>669</v>
      </c>
      <c r="M5" s="364" t="s">
        <v>668</v>
      </c>
      <c r="N5" s="364" t="s">
        <v>669</v>
      </c>
    </row>
    <row r="6" spans="1:14" ht="26.25" x14ac:dyDescent="0.4">
      <c r="A6" s="363" t="s">
        <v>12</v>
      </c>
      <c r="B6" s="366" t="s">
        <v>13</v>
      </c>
      <c r="C6" s="379"/>
      <c r="D6" s="379"/>
      <c r="E6" s="379"/>
      <c r="F6" s="379"/>
      <c r="G6" s="379"/>
      <c r="H6" s="379"/>
      <c r="I6" s="379"/>
      <c r="J6" s="379"/>
      <c r="K6" s="379"/>
      <c r="L6" s="379"/>
      <c r="M6" s="379"/>
      <c r="N6" s="379"/>
    </row>
    <row r="7" spans="1:14" x14ac:dyDescent="0.35">
      <c r="A7" s="380">
        <v>1</v>
      </c>
      <c r="B7" s="381" t="s">
        <v>14</v>
      </c>
      <c r="C7" s="382">
        <v>9</v>
      </c>
      <c r="D7" s="382">
        <v>27.3294</v>
      </c>
      <c r="E7" s="382">
        <v>3376</v>
      </c>
      <c r="F7" s="382">
        <v>665.03959999999995</v>
      </c>
      <c r="G7" s="382">
        <v>44180</v>
      </c>
      <c r="H7" s="382">
        <v>15995.354600000001</v>
      </c>
      <c r="I7" s="382">
        <v>102280</v>
      </c>
      <c r="J7" s="382">
        <v>1546.3176000000001</v>
      </c>
      <c r="K7" s="382">
        <v>288034</v>
      </c>
      <c r="L7" s="382">
        <v>32096.813999999998</v>
      </c>
      <c r="M7" s="382">
        <v>437879</v>
      </c>
      <c r="N7" s="382">
        <v>50330.855199999998</v>
      </c>
    </row>
    <row r="8" spans="1:14" x14ac:dyDescent="0.35">
      <c r="A8" s="380">
        <v>2</v>
      </c>
      <c r="B8" s="381" t="s">
        <v>15</v>
      </c>
      <c r="C8" s="382">
        <v>0</v>
      </c>
      <c r="D8" s="382">
        <v>0</v>
      </c>
      <c r="E8" s="382">
        <v>102</v>
      </c>
      <c r="F8" s="382">
        <v>3.4531000000000001</v>
      </c>
      <c r="G8" s="382">
        <v>141522</v>
      </c>
      <c r="H8" s="382">
        <v>37500.0962</v>
      </c>
      <c r="I8" s="382">
        <v>537077</v>
      </c>
      <c r="J8" s="382">
        <v>16428.332900000001</v>
      </c>
      <c r="K8" s="382">
        <v>18971</v>
      </c>
      <c r="L8" s="382">
        <v>42301.107400000001</v>
      </c>
      <c r="M8" s="382">
        <v>697672</v>
      </c>
      <c r="N8" s="382">
        <v>96232.989600000001</v>
      </c>
    </row>
    <row r="9" spans="1:14" x14ac:dyDescent="0.35">
      <c r="A9" s="380">
        <v>3</v>
      </c>
      <c r="B9" s="381" t="s">
        <v>16</v>
      </c>
      <c r="C9" s="382">
        <v>1809</v>
      </c>
      <c r="D9" s="382">
        <v>146.43269312398201</v>
      </c>
      <c r="E9" s="382">
        <v>596</v>
      </c>
      <c r="F9" s="382">
        <v>275.52669529493602</v>
      </c>
      <c r="G9" s="382">
        <v>11167</v>
      </c>
      <c r="H9" s="382">
        <v>5405.6765248968504</v>
      </c>
      <c r="I9" s="382">
        <v>97191</v>
      </c>
      <c r="J9" s="382">
        <v>391.16122201697999</v>
      </c>
      <c r="K9" s="382">
        <v>131131</v>
      </c>
      <c r="L9" s="382">
        <v>18621.4023135194</v>
      </c>
      <c r="M9" s="382">
        <v>241894</v>
      </c>
      <c r="N9" s="382">
        <v>24840.1994488522</v>
      </c>
    </row>
    <row r="10" spans="1:14" x14ac:dyDescent="0.35">
      <c r="A10" s="380">
        <v>4</v>
      </c>
      <c r="B10" s="381" t="s">
        <v>17</v>
      </c>
      <c r="C10" s="382">
        <v>0</v>
      </c>
      <c r="D10" s="382">
        <v>0</v>
      </c>
      <c r="E10" s="382">
        <v>3050</v>
      </c>
      <c r="F10" s="382">
        <v>264.69</v>
      </c>
      <c r="G10" s="382">
        <v>29137</v>
      </c>
      <c r="H10" s="382">
        <v>6304.89</v>
      </c>
      <c r="I10" s="382">
        <v>23216</v>
      </c>
      <c r="J10" s="382">
        <v>605.76</v>
      </c>
      <c r="K10" s="382">
        <v>63258</v>
      </c>
      <c r="L10" s="382">
        <v>23225.64</v>
      </c>
      <c r="M10" s="382">
        <v>118661</v>
      </c>
      <c r="N10" s="382">
        <v>30400.98</v>
      </c>
    </row>
    <row r="11" spans="1:14" ht="26.25" x14ac:dyDescent="0.4">
      <c r="A11" s="345"/>
      <c r="B11" s="344" t="s">
        <v>18</v>
      </c>
      <c r="C11" s="383">
        <f t="shared" ref="C11:N11" si="0">SUM(C7:C10)</f>
        <v>1818</v>
      </c>
      <c r="D11" s="383">
        <f t="shared" si="0"/>
        <v>173.762093123982</v>
      </c>
      <c r="E11" s="383">
        <f t="shared" si="0"/>
        <v>7124</v>
      </c>
      <c r="F11" s="383">
        <f t="shared" si="0"/>
        <v>1208.709395294936</v>
      </c>
      <c r="G11" s="383">
        <f t="shared" si="0"/>
        <v>226006</v>
      </c>
      <c r="H11" s="383">
        <f t="shared" si="0"/>
        <v>65206.017324896849</v>
      </c>
      <c r="I11" s="383">
        <f t="shared" si="0"/>
        <v>759764</v>
      </c>
      <c r="J11" s="383">
        <f t="shared" si="0"/>
        <v>18971.571722016979</v>
      </c>
      <c r="K11" s="383">
        <f t="shared" si="0"/>
        <v>501394</v>
      </c>
      <c r="L11" s="383">
        <f t="shared" si="0"/>
        <v>116244.96371351939</v>
      </c>
      <c r="M11" s="383">
        <f t="shared" si="0"/>
        <v>1496106</v>
      </c>
      <c r="N11" s="383">
        <f t="shared" si="0"/>
        <v>201805.02424885219</v>
      </c>
    </row>
    <row r="12" spans="1:14" ht="26.25" x14ac:dyDescent="0.4">
      <c r="A12" s="998" t="s">
        <v>670</v>
      </c>
      <c r="B12" s="999"/>
      <c r="C12" s="382"/>
      <c r="D12" s="382"/>
      <c r="E12" s="382"/>
      <c r="F12" s="382"/>
      <c r="G12" s="382"/>
      <c r="H12" s="382"/>
      <c r="I12" s="382"/>
      <c r="J12" s="382"/>
      <c r="K12" s="382"/>
      <c r="L12" s="382"/>
      <c r="M12" s="383"/>
      <c r="N12" s="383"/>
    </row>
    <row r="13" spans="1:14" x14ac:dyDescent="0.35">
      <c r="A13" s="380">
        <v>1</v>
      </c>
      <c r="B13" s="384" t="s">
        <v>21</v>
      </c>
      <c r="C13" s="382">
        <v>0</v>
      </c>
      <c r="D13" s="382">
        <v>0</v>
      </c>
      <c r="E13" s="382">
        <v>0</v>
      </c>
      <c r="F13" s="382">
        <v>0</v>
      </c>
      <c r="G13" s="382">
        <v>3960</v>
      </c>
      <c r="H13" s="382">
        <v>1410.6601000000001</v>
      </c>
      <c r="I13" s="382">
        <v>25171</v>
      </c>
      <c r="J13" s="382">
        <v>940.29250000000002</v>
      </c>
      <c r="K13" s="382">
        <v>4795</v>
      </c>
      <c r="L13" s="382">
        <v>9438.1548000000003</v>
      </c>
      <c r="M13" s="382">
        <v>33926</v>
      </c>
      <c r="N13" s="382">
        <v>11789.107400000001</v>
      </c>
    </row>
    <row r="14" spans="1:14" x14ac:dyDescent="0.35">
      <c r="A14" s="380">
        <v>2</v>
      </c>
      <c r="B14" s="384" t="s">
        <v>22</v>
      </c>
      <c r="C14" s="382">
        <v>0</v>
      </c>
      <c r="D14" s="382">
        <v>0</v>
      </c>
      <c r="E14" s="382">
        <v>150</v>
      </c>
      <c r="F14" s="382">
        <v>26.427199999999999</v>
      </c>
      <c r="G14" s="382">
        <v>2095</v>
      </c>
      <c r="H14" s="382">
        <v>662.78750000000002</v>
      </c>
      <c r="I14" s="382">
        <v>1836</v>
      </c>
      <c r="J14" s="382">
        <v>74.840900000000005</v>
      </c>
      <c r="K14" s="382">
        <v>103</v>
      </c>
      <c r="L14" s="382">
        <v>1673.9588000000001</v>
      </c>
      <c r="M14" s="382">
        <v>4184</v>
      </c>
      <c r="N14" s="382">
        <v>2438.0144</v>
      </c>
    </row>
    <row r="15" spans="1:14" x14ac:dyDescent="0.35">
      <c r="A15" s="380">
        <v>3</v>
      </c>
      <c r="B15" s="384" t="s">
        <v>23</v>
      </c>
      <c r="C15" s="382">
        <v>9</v>
      </c>
      <c r="D15" s="382">
        <v>0.46</v>
      </c>
      <c r="E15" s="382">
        <v>626</v>
      </c>
      <c r="F15" s="382">
        <v>149.9922</v>
      </c>
      <c r="G15" s="382">
        <v>16556</v>
      </c>
      <c r="H15" s="382">
        <v>1715.7260000000001</v>
      </c>
      <c r="I15" s="382">
        <v>2317</v>
      </c>
      <c r="J15" s="382">
        <v>242.26570000000001</v>
      </c>
      <c r="K15" s="382">
        <v>23125</v>
      </c>
      <c r="L15" s="382">
        <v>1167.4096</v>
      </c>
      <c r="M15" s="382">
        <v>42633</v>
      </c>
      <c r="N15" s="382">
        <v>3275.8535000000002</v>
      </c>
    </row>
    <row r="16" spans="1:14" x14ac:dyDescent="0.35">
      <c r="A16" s="380">
        <v>4</v>
      </c>
      <c r="B16" s="384" t="s">
        <v>24</v>
      </c>
      <c r="C16" s="382">
        <v>1070</v>
      </c>
      <c r="D16" s="382">
        <v>206.54</v>
      </c>
      <c r="E16" s="382">
        <v>1484</v>
      </c>
      <c r="F16" s="382">
        <v>61.387999999999998</v>
      </c>
      <c r="G16" s="382">
        <v>4862</v>
      </c>
      <c r="H16" s="382">
        <v>1397.1555000000001</v>
      </c>
      <c r="I16" s="382">
        <v>1983</v>
      </c>
      <c r="J16" s="382">
        <v>121.66</v>
      </c>
      <c r="K16" s="382">
        <v>37122</v>
      </c>
      <c r="L16" s="382">
        <v>7769.8487999999998</v>
      </c>
      <c r="M16" s="382">
        <v>46521</v>
      </c>
      <c r="N16" s="382">
        <v>9556.5923000000003</v>
      </c>
    </row>
    <row r="17" spans="1:14" x14ac:dyDescent="0.35">
      <c r="A17" s="380">
        <v>5</v>
      </c>
      <c r="B17" s="384" t="s">
        <v>25</v>
      </c>
      <c r="C17" s="382">
        <v>0</v>
      </c>
      <c r="D17" s="382">
        <v>0</v>
      </c>
      <c r="E17" s="382">
        <v>115</v>
      </c>
      <c r="F17" s="382">
        <v>15.15</v>
      </c>
      <c r="G17" s="382">
        <v>382</v>
      </c>
      <c r="H17" s="382">
        <v>197.48</v>
      </c>
      <c r="I17" s="382">
        <v>2813</v>
      </c>
      <c r="J17" s="382">
        <v>34.9129</v>
      </c>
      <c r="K17" s="382">
        <v>104312</v>
      </c>
      <c r="L17" s="382">
        <v>1149.1679999999999</v>
      </c>
      <c r="M17" s="382">
        <v>107622</v>
      </c>
      <c r="N17" s="382">
        <v>1396.7109</v>
      </c>
    </row>
    <row r="18" spans="1:14" x14ac:dyDescent="0.35">
      <c r="A18" s="380">
        <v>6</v>
      </c>
      <c r="B18" s="384" t="s">
        <v>26</v>
      </c>
      <c r="C18" s="382">
        <v>0</v>
      </c>
      <c r="D18" s="382">
        <v>0</v>
      </c>
      <c r="E18" s="382">
        <v>8</v>
      </c>
      <c r="F18" s="382">
        <v>33.823700000000002</v>
      </c>
      <c r="G18" s="382">
        <v>4745</v>
      </c>
      <c r="H18" s="382">
        <v>1601.249031175</v>
      </c>
      <c r="I18" s="382">
        <v>9611</v>
      </c>
      <c r="J18" s="382">
        <v>459.3854</v>
      </c>
      <c r="K18" s="382">
        <v>7370</v>
      </c>
      <c r="L18" s="382">
        <v>7712.9825000000001</v>
      </c>
      <c r="M18" s="382">
        <v>21734</v>
      </c>
      <c r="N18" s="382">
        <v>9807.4406311750008</v>
      </c>
    </row>
    <row r="19" spans="1:14" x14ac:dyDescent="0.35">
      <c r="A19" s="380">
        <v>7</v>
      </c>
      <c r="B19" s="384" t="s">
        <v>27</v>
      </c>
      <c r="C19" s="382">
        <v>0</v>
      </c>
      <c r="D19" s="382">
        <v>0</v>
      </c>
      <c r="E19" s="382">
        <v>36</v>
      </c>
      <c r="F19" s="382">
        <v>8.7876999999999992</v>
      </c>
      <c r="G19" s="382">
        <v>45</v>
      </c>
      <c r="H19" s="382">
        <v>14.166</v>
      </c>
      <c r="I19" s="382">
        <v>0</v>
      </c>
      <c r="J19" s="382">
        <v>0</v>
      </c>
      <c r="K19" s="382">
        <v>1285</v>
      </c>
      <c r="L19" s="382">
        <v>716.53200000000004</v>
      </c>
      <c r="M19" s="382">
        <v>1366</v>
      </c>
      <c r="N19" s="382">
        <v>739.48569999999995</v>
      </c>
    </row>
    <row r="20" spans="1:14" x14ac:dyDescent="0.35">
      <c r="A20" s="380">
        <v>8</v>
      </c>
      <c r="B20" s="385" t="s">
        <v>28</v>
      </c>
      <c r="C20" s="382">
        <v>117</v>
      </c>
      <c r="D20" s="382">
        <v>5.5</v>
      </c>
      <c r="E20" s="382">
        <v>18</v>
      </c>
      <c r="F20" s="382">
        <v>3.4</v>
      </c>
      <c r="G20" s="382">
        <v>1613</v>
      </c>
      <c r="H20" s="382">
        <v>674.21019999999999</v>
      </c>
      <c r="I20" s="382">
        <v>4082</v>
      </c>
      <c r="J20" s="382">
        <v>121.37</v>
      </c>
      <c r="K20" s="382">
        <v>4820</v>
      </c>
      <c r="L20" s="382">
        <v>1094.4863</v>
      </c>
      <c r="M20" s="382">
        <v>10650</v>
      </c>
      <c r="N20" s="382">
        <v>1898.9665</v>
      </c>
    </row>
    <row r="21" spans="1:14" ht="26.25" x14ac:dyDescent="0.4">
      <c r="A21" s="380"/>
      <c r="B21" s="346" t="s">
        <v>29</v>
      </c>
      <c r="C21" s="383">
        <f t="shared" ref="C21:N21" si="1">SUM(C13:C20)</f>
        <v>1196</v>
      </c>
      <c r="D21" s="383">
        <f t="shared" si="1"/>
        <v>212.5</v>
      </c>
      <c r="E21" s="383">
        <f t="shared" si="1"/>
        <v>2437</v>
      </c>
      <c r="F21" s="383">
        <f t="shared" si="1"/>
        <v>298.96879999999999</v>
      </c>
      <c r="G21" s="383">
        <f t="shared" si="1"/>
        <v>34258</v>
      </c>
      <c r="H21" s="383">
        <f t="shared" si="1"/>
        <v>7673.4343311749999</v>
      </c>
      <c r="I21" s="383">
        <f t="shared" si="1"/>
        <v>47813</v>
      </c>
      <c r="J21" s="383">
        <f t="shared" si="1"/>
        <v>1994.7274000000002</v>
      </c>
      <c r="K21" s="383">
        <f t="shared" si="1"/>
        <v>182932</v>
      </c>
      <c r="L21" s="383">
        <f t="shared" si="1"/>
        <v>30722.540799999999</v>
      </c>
      <c r="M21" s="383">
        <f t="shared" si="1"/>
        <v>268636</v>
      </c>
      <c r="N21" s="383">
        <f t="shared" si="1"/>
        <v>40902.171331174999</v>
      </c>
    </row>
    <row r="22" spans="1:14" ht="26.25" x14ac:dyDescent="0.4">
      <c r="A22" s="1000" t="s">
        <v>665</v>
      </c>
      <c r="B22" s="1000"/>
      <c r="C22" s="1000"/>
      <c r="D22" s="1000"/>
      <c r="E22" s="1000"/>
      <c r="F22" s="1000"/>
      <c r="G22" s="1000"/>
      <c r="H22" s="1000"/>
      <c r="I22" s="1000"/>
      <c r="J22" s="1000"/>
      <c r="K22" s="1000"/>
      <c r="L22" s="1000"/>
      <c r="M22" s="1000"/>
      <c r="N22" s="1000"/>
    </row>
    <row r="23" spans="1:14" ht="26.25" x14ac:dyDescent="0.4">
      <c r="A23" s="1001" t="s">
        <v>652</v>
      </c>
      <c r="B23" s="1001"/>
      <c r="C23" s="1001"/>
      <c r="D23" s="1001"/>
      <c r="E23" s="1001"/>
      <c r="F23" s="1001"/>
      <c r="G23" s="1001"/>
      <c r="H23" s="1001"/>
      <c r="I23" s="1001"/>
      <c r="J23" s="1001"/>
      <c r="K23" s="1001"/>
      <c r="L23" s="1001"/>
      <c r="M23" s="1001"/>
      <c r="N23" s="1001"/>
    </row>
    <row r="24" spans="1:14" ht="26.25" x14ac:dyDescent="0.4">
      <c r="A24" s="1001" t="s">
        <v>677</v>
      </c>
      <c r="B24" s="1001"/>
      <c r="C24" s="1001"/>
      <c r="D24" s="1001"/>
      <c r="E24" s="1001"/>
      <c r="F24" s="1001"/>
      <c r="G24" s="1001"/>
      <c r="H24" s="1001"/>
      <c r="I24" s="1001"/>
      <c r="J24" s="1001"/>
      <c r="K24" s="1001"/>
      <c r="L24" s="1001"/>
      <c r="M24" s="1001"/>
      <c r="N24" s="1001"/>
    </row>
    <row r="25" spans="1:14" ht="26.25" x14ac:dyDescent="0.4">
      <c r="A25" s="386"/>
      <c r="B25" s="386"/>
      <c r="C25" s="386"/>
      <c r="D25" s="386"/>
      <c r="E25" s="386"/>
      <c r="F25" s="386"/>
      <c r="G25" s="386"/>
      <c r="H25" s="386"/>
      <c r="I25" s="386"/>
      <c r="J25" s="386"/>
      <c r="K25" s="386"/>
      <c r="L25" s="386"/>
      <c r="M25" s="386"/>
      <c r="N25" s="386"/>
    </row>
    <row r="26" spans="1:14" ht="26.25" x14ac:dyDescent="0.4">
      <c r="A26" s="342" t="s">
        <v>125</v>
      </c>
      <c r="B26" s="966" t="s">
        <v>572</v>
      </c>
      <c r="C26" s="1002" t="s">
        <v>658</v>
      </c>
      <c r="D26" s="1002"/>
      <c r="E26" s="1002" t="s">
        <v>615</v>
      </c>
      <c r="F26" s="1002"/>
      <c r="G26" s="1002" t="s">
        <v>631</v>
      </c>
      <c r="H26" s="1002"/>
      <c r="I26" s="1002" t="s">
        <v>676</v>
      </c>
      <c r="J26" s="1002"/>
      <c r="K26" s="1003" t="s">
        <v>623</v>
      </c>
      <c r="L26" s="1004"/>
      <c r="M26" s="997" t="s">
        <v>90</v>
      </c>
      <c r="N26" s="997"/>
    </row>
    <row r="27" spans="1:14" ht="26.25" x14ac:dyDescent="0.4">
      <c r="A27" s="342" t="s">
        <v>8</v>
      </c>
      <c r="B27" s="966"/>
      <c r="C27" s="387" t="s">
        <v>668</v>
      </c>
      <c r="D27" s="387" t="s">
        <v>669</v>
      </c>
      <c r="E27" s="387" t="s">
        <v>668</v>
      </c>
      <c r="F27" s="387" t="s">
        <v>669</v>
      </c>
      <c r="G27" s="387" t="s">
        <v>668</v>
      </c>
      <c r="H27" s="356" t="s">
        <v>669</v>
      </c>
      <c r="I27" s="387" t="s">
        <v>668</v>
      </c>
      <c r="J27" s="387" t="s">
        <v>669</v>
      </c>
      <c r="K27" s="387" t="s">
        <v>668</v>
      </c>
      <c r="L27" s="387" t="s">
        <v>669</v>
      </c>
      <c r="M27" s="387" t="s">
        <v>668</v>
      </c>
      <c r="N27" s="387" t="s">
        <v>669</v>
      </c>
    </row>
    <row r="28" spans="1:14" ht="26.25" x14ac:dyDescent="0.4">
      <c r="A28" s="342" t="s">
        <v>672</v>
      </c>
      <c r="B28" s="346" t="s">
        <v>31</v>
      </c>
      <c r="C28" s="368"/>
      <c r="D28" s="368"/>
      <c r="E28" s="368"/>
      <c r="F28" s="368"/>
      <c r="G28" s="368"/>
      <c r="H28" s="368"/>
      <c r="I28" s="368"/>
      <c r="J28" s="368"/>
      <c r="K28" s="368"/>
      <c r="L28" s="368"/>
      <c r="M28" s="368"/>
      <c r="N28" s="368"/>
    </row>
    <row r="29" spans="1:14" x14ac:dyDescent="0.35">
      <c r="A29" s="388">
        <v>1</v>
      </c>
      <c r="B29" s="384" t="s">
        <v>32</v>
      </c>
      <c r="C29" s="382">
        <v>0</v>
      </c>
      <c r="D29" s="382">
        <v>0</v>
      </c>
      <c r="E29" s="382">
        <v>36</v>
      </c>
      <c r="F29" s="382">
        <v>1.048003639</v>
      </c>
      <c r="G29" s="382">
        <v>13667</v>
      </c>
      <c r="H29" s="382">
        <v>3636.0956637969998</v>
      </c>
      <c r="I29" s="382">
        <v>1168</v>
      </c>
      <c r="J29" s="382">
        <v>30.224191476000001</v>
      </c>
      <c r="K29" s="382">
        <v>7168</v>
      </c>
      <c r="L29" s="382">
        <v>1189.8834245420001</v>
      </c>
      <c r="M29" s="382">
        <v>22039</v>
      </c>
      <c r="N29" s="382">
        <v>4857.2512834540003</v>
      </c>
    </row>
    <row r="30" spans="1:14" x14ac:dyDescent="0.35">
      <c r="A30" s="388">
        <v>2</v>
      </c>
      <c r="B30" s="384" t="s">
        <v>33</v>
      </c>
      <c r="C30" s="382">
        <v>39</v>
      </c>
      <c r="D30" s="382">
        <v>23.067</v>
      </c>
      <c r="E30" s="382">
        <v>331</v>
      </c>
      <c r="F30" s="382">
        <v>40.967300000000002</v>
      </c>
      <c r="G30" s="382">
        <v>14730</v>
      </c>
      <c r="H30" s="382">
        <v>5013.5625</v>
      </c>
      <c r="I30" s="382">
        <v>22675</v>
      </c>
      <c r="J30" s="382">
        <v>1978.9319</v>
      </c>
      <c r="K30" s="382">
        <v>50576</v>
      </c>
      <c r="L30" s="382">
        <v>6113.5219000000898</v>
      </c>
      <c r="M30" s="382">
        <v>88351</v>
      </c>
      <c r="N30" s="382">
        <v>13170.050600000101</v>
      </c>
    </row>
    <row r="31" spans="1:14" x14ac:dyDescent="0.35">
      <c r="A31" s="388">
        <v>3</v>
      </c>
      <c r="B31" s="384" t="s">
        <v>34</v>
      </c>
      <c r="C31" s="382">
        <v>0</v>
      </c>
      <c r="D31" s="382">
        <v>0</v>
      </c>
      <c r="E31" s="382">
        <v>0</v>
      </c>
      <c r="F31" s="382">
        <v>0</v>
      </c>
      <c r="G31" s="382">
        <v>0</v>
      </c>
      <c r="H31" s="382">
        <v>0</v>
      </c>
      <c r="I31" s="382">
        <v>0</v>
      </c>
      <c r="J31" s="382">
        <v>0</v>
      </c>
      <c r="K31" s="382">
        <v>78547</v>
      </c>
      <c r="L31" s="382">
        <v>11303.3765094516</v>
      </c>
      <c r="M31" s="382">
        <v>78547</v>
      </c>
      <c r="N31" s="382">
        <v>11303.3765094516</v>
      </c>
    </row>
    <row r="32" spans="1:14" x14ac:dyDescent="0.35">
      <c r="A32" s="388">
        <v>4</v>
      </c>
      <c r="B32" s="384" t="s">
        <v>35</v>
      </c>
      <c r="C32" s="382">
        <v>1110</v>
      </c>
      <c r="D32" s="382">
        <v>43.795229999999997</v>
      </c>
      <c r="E32" s="382">
        <v>0</v>
      </c>
      <c r="F32" s="382">
        <v>0</v>
      </c>
      <c r="G32" s="382">
        <v>45</v>
      </c>
      <c r="H32" s="382">
        <v>8.2122799999999998</v>
      </c>
      <c r="I32" s="382">
        <v>20641</v>
      </c>
      <c r="J32" s="382">
        <v>228.43754000000001</v>
      </c>
      <c r="K32" s="382">
        <v>3168</v>
      </c>
      <c r="L32" s="382">
        <v>159.05971</v>
      </c>
      <c r="M32" s="382">
        <v>24964</v>
      </c>
      <c r="N32" s="382">
        <v>439.50475999999998</v>
      </c>
    </row>
    <row r="33" spans="1:14" x14ac:dyDescent="0.35">
      <c r="A33" s="388" t="s">
        <v>673</v>
      </c>
      <c r="B33" s="384" t="s">
        <v>36</v>
      </c>
      <c r="C33" s="382">
        <v>0</v>
      </c>
      <c r="D33" s="382">
        <v>0</v>
      </c>
      <c r="E33" s="382">
        <v>23</v>
      </c>
      <c r="F33" s="382">
        <v>4.2565999999999997</v>
      </c>
      <c r="G33" s="382">
        <v>580</v>
      </c>
      <c r="H33" s="382">
        <v>217.0352</v>
      </c>
      <c r="I33" s="382">
        <v>3879</v>
      </c>
      <c r="J33" s="382">
        <v>206.48670000000001</v>
      </c>
      <c r="K33" s="382">
        <v>1225</v>
      </c>
      <c r="L33" s="382">
        <v>708.18870000000004</v>
      </c>
      <c r="M33" s="382">
        <v>5707</v>
      </c>
      <c r="N33" s="382">
        <v>1135.9672</v>
      </c>
    </row>
    <row r="34" spans="1:14" x14ac:dyDescent="0.35">
      <c r="A34" s="388">
        <v>6</v>
      </c>
      <c r="B34" s="384" t="s">
        <v>37</v>
      </c>
      <c r="C34" s="382">
        <v>0</v>
      </c>
      <c r="D34" s="382">
        <v>0</v>
      </c>
      <c r="E34" s="382">
        <v>13</v>
      </c>
      <c r="F34" s="382">
        <v>0.52</v>
      </c>
      <c r="G34" s="382">
        <v>126</v>
      </c>
      <c r="H34" s="382">
        <v>57.61</v>
      </c>
      <c r="I34" s="382">
        <v>109</v>
      </c>
      <c r="J34" s="382">
        <v>3.03</v>
      </c>
      <c r="K34" s="382">
        <v>2424</v>
      </c>
      <c r="L34" s="382">
        <v>220.22</v>
      </c>
      <c r="M34" s="382">
        <v>2672</v>
      </c>
      <c r="N34" s="382">
        <v>281.38</v>
      </c>
    </row>
    <row r="35" spans="1:14" x14ac:dyDescent="0.35">
      <c r="A35" s="388">
        <v>7</v>
      </c>
      <c r="B35" s="384" t="s">
        <v>38</v>
      </c>
      <c r="C35" s="382">
        <v>0</v>
      </c>
      <c r="D35" s="382">
        <v>0</v>
      </c>
      <c r="E35" s="382">
        <v>57</v>
      </c>
      <c r="F35" s="382">
        <v>8.4514099999999992</v>
      </c>
      <c r="G35" s="382">
        <v>3247</v>
      </c>
      <c r="H35" s="382">
        <v>1568.1200100000001</v>
      </c>
      <c r="I35" s="382">
        <v>10010</v>
      </c>
      <c r="J35" s="382">
        <v>174.00058999999999</v>
      </c>
      <c r="K35" s="382">
        <v>87215</v>
      </c>
      <c r="L35" s="382">
        <v>6826.5661300000002</v>
      </c>
      <c r="M35" s="382">
        <v>100529</v>
      </c>
      <c r="N35" s="382">
        <v>8577.1381399999991</v>
      </c>
    </row>
    <row r="36" spans="1:14" x14ac:dyDescent="0.35">
      <c r="A36" s="388">
        <v>8</v>
      </c>
      <c r="B36" s="384" t="s">
        <v>39</v>
      </c>
      <c r="C36" s="382">
        <v>0</v>
      </c>
      <c r="D36" s="382">
        <v>0</v>
      </c>
      <c r="E36" s="382">
        <v>12</v>
      </c>
      <c r="F36" s="382">
        <v>1.85</v>
      </c>
      <c r="G36" s="382">
        <v>642</v>
      </c>
      <c r="H36" s="382">
        <v>207.17</v>
      </c>
      <c r="I36" s="382">
        <v>1985</v>
      </c>
      <c r="J36" s="382">
        <v>117.57</v>
      </c>
      <c r="K36" s="382">
        <v>216</v>
      </c>
      <c r="L36" s="382">
        <v>2747.96</v>
      </c>
      <c r="M36" s="382">
        <v>2855</v>
      </c>
      <c r="N36" s="382">
        <v>3074.55</v>
      </c>
    </row>
    <row r="37" spans="1:14" x14ac:dyDescent="0.35">
      <c r="A37" s="388">
        <v>9</v>
      </c>
      <c r="B37" s="384" t="s">
        <v>40</v>
      </c>
      <c r="C37" s="382">
        <v>2455</v>
      </c>
      <c r="D37" s="382">
        <v>66.614000000000004</v>
      </c>
      <c r="E37" s="382">
        <v>1</v>
      </c>
      <c r="F37" s="382">
        <v>1.4932000000000001</v>
      </c>
      <c r="G37" s="382">
        <v>769</v>
      </c>
      <c r="H37" s="382">
        <v>388.96710000000002</v>
      </c>
      <c r="I37" s="382">
        <v>10782</v>
      </c>
      <c r="J37" s="382">
        <v>195.3099</v>
      </c>
      <c r="K37" s="382">
        <v>4041</v>
      </c>
      <c r="L37" s="382">
        <v>1924.4922999999999</v>
      </c>
      <c r="M37" s="382">
        <v>18048</v>
      </c>
      <c r="N37" s="382">
        <v>2576.8764999999999</v>
      </c>
    </row>
    <row r="38" spans="1:14" x14ac:dyDescent="0.35">
      <c r="A38" s="388">
        <v>10</v>
      </c>
      <c r="B38" s="384" t="s">
        <v>41</v>
      </c>
      <c r="C38" s="382">
        <v>40</v>
      </c>
      <c r="D38" s="382">
        <v>317.82859999999999</v>
      </c>
      <c r="E38" s="382">
        <v>10</v>
      </c>
      <c r="F38" s="382">
        <v>1.982</v>
      </c>
      <c r="G38" s="382">
        <v>174</v>
      </c>
      <c r="H38" s="382">
        <v>26.102</v>
      </c>
      <c r="I38" s="382">
        <v>340</v>
      </c>
      <c r="J38" s="382">
        <v>9.7071000000000005</v>
      </c>
      <c r="K38" s="382">
        <v>2222</v>
      </c>
      <c r="L38" s="382">
        <v>1158.075</v>
      </c>
      <c r="M38" s="382">
        <v>2786</v>
      </c>
      <c r="N38" s="382">
        <v>1513.6947</v>
      </c>
    </row>
    <row r="39" spans="1:14" x14ac:dyDescent="0.35">
      <c r="A39" s="388">
        <v>11</v>
      </c>
      <c r="B39" s="384" t="s">
        <v>42</v>
      </c>
      <c r="C39" s="382">
        <v>11</v>
      </c>
      <c r="D39" s="382">
        <v>25.7301</v>
      </c>
      <c r="E39" s="382">
        <v>0</v>
      </c>
      <c r="F39" s="382">
        <v>0</v>
      </c>
      <c r="G39" s="382">
        <v>138</v>
      </c>
      <c r="H39" s="382">
        <v>26.7803</v>
      </c>
      <c r="I39" s="382">
        <v>3006</v>
      </c>
      <c r="J39" s="382">
        <v>59.372100000000003</v>
      </c>
      <c r="K39" s="382">
        <v>2420</v>
      </c>
      <c r="L39" s="382">
        <v>1769.1877256069999</v>
      </c>
      <c r="M39" s="382">
        <v>5575</v>
      </c>
      <c r="N39" s="382">
        <v>1881.0702256070001</v>
      </c>
    </row>
    <row r="40" spans="1:14" x14ac:dyDescent="0.35">
      <c r="A40" s="388">
        <v>12</v>
      </c>
      <c r="B40" s="384" t="s">
        <v>43</v>
      </c>
      <c r="C40" s="382">
        <v>5</v>
      </c>
      <c r="D40" s="382">
        <v>2.21</v>
      </c>
      <c r="E40" s="382">
        <v>50</v>
      </c>
      <c r="F40" s="382">
        <v>7.81</v>
      </c>
      <c r="G40" s="382">
        <v>1081</v>
      </c>
      <c r="H40" s="382">
        <v>403.68</v>
      </c>
      <c r="I40" s="382">
        <v>54</v>
      </c>
      <c r="J40" s="382">
        <v>1.81</v>
      </c>
      <c r="K40" s="382">
        <v>32768</v>
      </c>
      <c r="L40" s="382">
        <v>2194.62</v>
      </c>
      <c r="M40" s="382">
        <v>33958</v>
      </c>
      <c r="N40" s="382">
        <v>2610.13</v>
      </c>
    </row>
    <row r="41" spans="1:14" ht="51" x14ac:dyDescent="0.35">
      <c r="A41" s="388">
        <v>13</v>
      </c>
      <c r="B41" s="384" t="s">
        <v>44</v>
      </c>
      <c r="C41" s="382">
        <v>0</v>
      </c>
      <c r="D41" s="382">
        <v>0</v>
      </c>
      <c r="E41" s="382">
        <v>2</v>
      </c>
      <c r="F41" s="382">
        <v>0.253</v>
      </c>
      <c r="G41" s="382">
        <v>319</v>
      </c>
      <c r="H41" s="382">
        <v>80.278199999999998</v>
      </c>
      <c r="I41" s="382">
        <v>3759</v>
      </c>
      <c r="J41" s="382">
        <v>63.680700000000002</v>
      </c>
      <c r="K41" s="382">
        <v>236</v>
      </c>
      <c r="L41" s="382">
        <v>208.29419999999999</v>
      </c>
      <c r="M41" s="382">
        <v>4316</v>
      </c>
      <c r="N41" s="382">
        <v>352.5061</v>
      </c>
    </row>
    <row r="42" spans="1:14" x14ac:dyDescent="0.35">
      <c r="A42" s="388">
        <v>14</v>
      </c>
      <c r="B42" s="384" t="s">
        <v>45</v>
      </c>
      <c r="C42" s="382">
        <v>0</v>
      </c>
      <c r="D42" s="382">
        <v>0</v>
      </c>
      <c r="E42" s="382">
        <v>0</v>
      </c>
      <c r="F42" s="382">
        <v>0</v>
      </c>
      <c r="G42" s="382">
        <v>125</v>
      </c>
      <c r="H42" s="382">
        <v>23.892662439999999</v>
      </c>
      <c r="I42" s="382">
        <v>0</v>
      </c>
      <c r="J42" s="382">
        <v>0</v>
      </c>
      <c r="K42" s="382">
        <v>106123</v>
      </c>
      <c r="L42" s="382">
        <v>11665.164003686999</v>
      </c>
      <c r="M42" s="382">
        <v>106248</v>
      </c>
      <c r="N42" s="382">
        <v>11689.056666127</v>
      </c>
    </row>
    <row r="43" spans="1:14" x14ac:dyDescent="0.35">
      <c r="A43" s="388">
        <v>15</v>
      </c>
      <c r="B43" s="385" t="s">
        <v>46</v>
      </c>
      <c r="C43" s="382">
        <v>0</v>
      </c>
      <c r="D43" s="382">
        <v>0</v>
      </c>
      <c r="E43" s="382">
        <v>1</v>
      </c>
      <c r="F43" s="382">
        <v>0.12075963100000001</v>
      </c>
      <c r="G43" s="382">
        <v>16342</v>
      </c>
      <c r="H43" s="382">
        <v>4054.65680610558</v>
      </c>
      <c r="I43" s="382">
        <v>332957</v>
      </c>
      <c r="J43" s="382">
        <v>12996.774101182</v>
      </c>
      <c r="K43" s="382">
        <v>2082435</v>
      </c>
      <c r="L43" s="382">
        <v>32560.1694015061</v>
      </c>
      <c r="M43" s="382">
        <v>2431735</v>
      </c>
      <c r="N43" s="382">
        <v>49611.721068424697</v>
      </c>
    </row>
    <row r="44" spans="1:14" x14ac:dyDescent="0.35">
      <c r="A44" s="388">
        <v>16</v>
      </c>
      <c r="B44" s="385" t="s">
        <v>47</v>
      </c>
      <c r="C44" s="382">
        <v>0</v>
      </c>
      <c r="D44" s="382">
        <v>0</v>
      </c>
      <c r="E44" s="382">
        <v>136</v>
      </c>
      <c r="F44" s="382">
        <v>1.6373546720000001</v>
      </c>
      <c r="G44" s="382">
        <v>4600</v>
      </c>
      <c r="H44" s="382">
        <v>1335.4391074600001</v>
      </c>
      <c r="I44" s="382">
        <v>0</v>
      </c>
      <c r="J44" s="382">
        <v>0</v>
      </c>
      <c r="K44" s="382">
        <v>205339</v>
      </c>
      <c r="L44" s="382">
        <v>29593.147400592999</v>
      </c>
      <c r="M44" s="382">
        <v>210075</v>
      </c>
      <c r="N44" s="382">
        <v>30930.223862725001</v>
      </c>
    </row>
    <row r="45" spans="1:14" x14ac:dyDescent="0.35">
      <c r="A45" s="388">
        <v>17</v>
      </c>
      <c r="B45" s="385" t="s">
        <v>48</v>
      </c>
      <c r="C45" s="382">
        <v>0</v>
      </c>
      <c r="D45" s="382">
        <v>0</v>
      </c>
      <c r="E45" s="382">
        <v>0</v>
      </c>
      <c r="F45" s="382">
        <v>0</v>
      </c>
      <c r="G45" s="382">
        <v>32598</v>
      </c>
      <c r="H45" s="382">
        <v>12201.814838210999</v>
      </c>
      <c r="I45" s="382">
        <v>0</v>
      </c>
      <c r="J45" s="382">
        <v>0</v>
      </c>
      <c r="K45" s="382">
        <v>751366</v>
      </c>
      <c r="L45" s="382">
        <v>18331.106118263</v>
      </c>
      <c r="M45" s="382">
        <v>783964</v>
      </c>
      <c r="N45" s="382">
        <v>30532.920956474001</v>
      </c>
    </row>
    <row r="46" spans="1:14" x14ac:dyDescent="0.35">
      <c r="A46" s="388">
        <v>18</v>
      </c>
      <c r="B46" s="385" t="s">
        <v>49</v>
      </c>
      <c r="C46" s="382">
        <v>0</v>
      </c>
      <c r="D46" s="382">
        <v>0</v>
      </c>
      <c r="E46" s="382">
        <v>0</v>
      </c>
      <c r="F46" s="382">
        <v>0</v>
      </c>
      <c r="G46" s="382">
        <v>448</v>
      </c>
      <c r="H46" s="382">
        <v>143.22999999999999</v>
      </c>
      <c r="I46" s="382">
        <v>15742</v>
      </c>
      <c r="J46" s="382">
        <v>667.62</v>
      </c>
      <c r="K46" s="382">
        <v>122585</v>
      </c>
      <c r="L46" s="382">
        <v>10478.61</v>
      </c>
      <c r="M46" s="382">
        <v>138775</v>
      </c>
      <c r="N46" s="382">
        <v>11289.46</v>
      </c>
    </row>
    <row r="47" spans="1:14" x14ac:dyDescent="0.35">
      <c r="A47" s="388">
        <v>19</v>
      </c>
      <c r="B47" s="385" t="s">
        <v>50</v>
      </c>
      <c r="C47" s="382">
        <v>0</v>
      </c>
      <c r="D47" s="382">
        <v>0</v>
      </c>
      <c r="E47" s="382">
        <v>0</v>
      </c>
      <c r="F47" s="382">
        <v>0</v>
      </c>
      <c r="G47" s="382">
        <v>0</v>
      </c>
      <c r="H47" s="382">
        <v>0</v>
      </c>
      <c r="I47" s="382">
        <v>0</v>
      </c>
      <c r="J47" s="382">
        <v>0</v>
      </c>
      <c r="K47" s="382">
        <v>3762</v>
      </c>
      <c r="L47" s="382">
        <v>415.64659999999998</v>
      </c>
      <c r="M47" s="382">
        <v>3762</v>
      </c>
      <c r="N47" s="382">
        <v>415.64659999999998</v>
      </c>
    </row>
    <row r="48" spans="1:14" x14ac:dyDescent="0.35">
      <c r="A48" s="388">
        <v>20</v>
      </c>
      <c r="B48" s="385" t="s">
        <v>51</v>
      </c>
      <c r="C48" s="382">
        <v>87</v>
      </c>
      <c r="D48" s="382">
        <v>2.5276231770000002</v>
      </c>
      <c r="E48" s="382">
        <v>14</v>
      </c>
      <c r="F48" s="382">
        <v>0.37320806000000001</v>
      </c>
      <c r="G48" s="382">
        <v>1231</v>
      </c>
      <c r="H48" s="382">
        <v>322.57613250200001</v>
      </c>
      <c r="I48" s="382">
        <v>134</v>
      </c>
      <c r="J48" s="382">
        <v>0.57591495500000001</v>
      </c>
      <c r="K48" s="382">
        <v>4534</v>
      </c>
      <c r="L48" s="382">
        <v>552.12729772199998</v>
      </c>
      <c r="M48" s="382">
        <v>6000</v>
      </c>
      <c r="N48" s="382">
        <v>878.18017641599999</v>
      </c>
    </row>
    <row r="49" spans="1:14" x14ac:dyDescent="0.35">
      <c r="A49" s="388">
        <v>21</v>
      </c>
      <c r="B49" s="385" t="s">
        <v>52</v>
      </c>
      <c r="C49" s="382">
        <v>0</v>
      </c>
      <c r="D49" s="382">
        <v>0</v>
      </c>
      <c r="E49" s="382">
        <v>0</v>
      </c>
      <c r="F49" s="382">
        <v>0</v>
      </c>
      <c r="G49" s="382">
        <v>0</v>
      </c>
      <c r="H49" s="382">
        <v>0</v>
      </c>
      <c r="I49" s="382">
        <v>0</v>
      </c>
      <c r="J49" s="382">
        <v>0</v>
      </c>
      <c r="K49" s="382">
        <v>404253</v>
      </c>
      <c r="L49" s="382">
        <v>6795.58805231114</v>
      </c>
      <c r="M49" s="382">
        <v>404253</v>
      </c>
      <c r="N49" s="382">
        <v>6795.58805231114</v>
      </c>
    </row>
    <row r="50" spans="1:14" ht="26.25" x14ac:dyDescent="0.4">
      <c r="A50" s="345"/>
      <c r="B50" s="346" t="s">
        <v>53</v>
      </c>
      <c r="C50" s="383">
        <f>SUM(C29:C49)</f>
        <v>3747</v>
      </c>
      <c r="D50" s="383">
        <f t="shared" ref="D50:N50" si="2">SUM(D29:D49)</f>
        <v>481.77255317699996</v>
      </c>
      <c r="E50" s="383">
        <f t="shared" si="2"/>
        <v>686</v>
      </c>
      <c r="F50" s="383">
        <f t="shared" si="2"/>
        <v>70.762836002</v>
      </c>
      <c r="G50" s="383">
        <f t="shared" si="2"/>
        <v>90862</v>
      </c>
      <c r="H50" s="383">
        <f t="shared" si="2"/>
        <v>29715.222800515581</v>
      </c>
      <c r="I50" s="383">
        <f t="shared" si="2"/>
        <v>427241</v>
      </c>
      <c r="J50" s="383">
        <f t="shared" si="2"/>
        <v>16733.530737613</v>
      </c>
      <c r="K50" s="383">
        <f t="shared" si="2"/>
        <v>3952623</v>
      </c>
      <c r="L50" s="383">
        <f t="shared" si="2"/>
        <v>146915.00447368293</v>
      </c>
      <c r="M50" s="383">
        <f t="shared" si="2"/>
        <v>4475159</v>
      </c>
      <c r="N50" s="383">
        <f t="shared" si="2"/>
        <v>193916.29340099051</v>
      </c>
    </row>
    <row r="51" spans="1:14" ht="26.25" x14ac:dyDescent="0.4">
      <c r="A51" s="345" t="s">
        <v>54</v>
      </c>
      <c r="B51" s="346" t="s">
        <v>55</v>
      </c>
      <c r="C51" s="389"/>
      <c r="D51" s="382"/>
      <c r="E51" s="382"/>
      <c r="F51" s="382"/>
      <c r="G51" s="382"/>
      <c r="H51" s="382"/>
      <c r="I51" s="382"/>
      <c r="J51" s="382"/>
      <c r="K51" s="382"/>
      <c r="L51" s="382"/>
      <c r="M51" s="382"/>
      <c r="N51" s="382"/>
    </row>
    <row r="52" spans="1:14" x14ac:dyDescent="0.35">
      <c r="A52" s="380">
        <v>1</v>
      </c>
      <c r="B52" s="390" t="s">
        <v>56</v>
      </c>
      <c r="C52" s="391">
        <v>0</v>
      </c>
      <c r="D52" s="391">
        <v>0</v>
      </c>
      <c r="E52" s="391">
        <v>145</v>
      </c>
      <c r="F52" s="391">
        <v>24.250163427</v>
      </c>
      <c r="G52" s="391">
        <v>1214</v>
      </c>
      <c r="H52" s="391">
        <v>520.52488270059996</v>
      </c>
      <c r="I52" s="391">
        <v>33503</v>
      </c>
      <c r="J52" s="391">
        <v>505.34897134099998</v>
      </c>
      <c r="K52" s="391">
        <v>24891</v>
      </c>
      <c r="L52" s="391">
        <v>780.69233527999995</v>
      </c>
      <c r="M52" s="391">
        <v>59753</v>
      </c>
      <c r="N52" s="391">
        <v>1830.8163527485999</v>
      </c>
    </row>
    <row r="53" spans="1:14" x14ac:dyDescent="0.35">
      <c r="A53" s="388">
        <v>2</v>
      </c>
      <c r="B53" s="392" t="s">
        <v>57</v>
      </c>
      <c r="C53" s="391">
        <v>0</v>
      </c>
      <c r="D53" s="391">
        <v>0</v>
      </c>
      <c r="E53" s="391">
        <v>59</v>
      </c>
      <c r="F53" s="391">
        <v>7.0620000000000003</v>
      </c>
      <c r="G53" s="391">
        <v>228</v>
      </c>
      <c r="H53" s="391">
        <v>69.39</v>
      </c>
      <c r="I53" s="391">
        <v>15282</v>
      </c>
      <c r="J53" s="391">
        <v>239.67599999999999</v>
      </c>
      <c r="K53" s="391">
        <v>92604</v>
      </c>
      <c r="L53" s="391">
        <v>816.37450000000001</v>
      </c>
      <c r="M53" s="391">
        <v>108173</v>
      </c>
      <c r="N53" s="391">
        <v>1132.5025000000001</v>
      </c>
    </row>
    <row r="54" spans="1:14" ht="26.25" x14ac:dyDescent="0.4">
      <c r="A54" s="345"/>
      <c r="B54" s="346" t="s">
        <v>58</v>
      </c>
      <c r="C54" s="356">
        <f t="shared" ref="C54:N54" si="3">SUM(C52:C53)</f>
        <v>0</v>
      </c>
      <c r="D54" s="356">
        <f t="shared" si="3"/>
        <v>0</v>
      </c>
      <c r="E54" s="356">
        <f t="shared" si="3"/>
        <v>204</v>
      </c>
      <c r="F54" s="356">
        <f t="shared" si="3"/>
        <v>31.312163427000002</v>
      </c>
      <c r="G54" s="356">
        <f t="shared" si="3"/>
        <v>1442</v>
      </c>
      <c r="H54" s="356">
        <f t="shared" si="3"/>
        <v>589.91488270059995</v>
      </c>
      <c r="I54" s="356">
        <f t="shared" si="3"/>
        <v>48785</v>
      </c>
      <c r="J54" s="356">
        <f t="shared" si="3"/>
        <v>745.02497134099997</v>
      </c>
      <c r="K54" s="356">
        <f t="shared" si="3"/>
        <v>117495</v>
      </c>
      <c r="L54" s="356">
        <f t="shared" si="3"/>
        <v>1597.0668352799999</v>
      </c>
      <c r="M54" s="356">
        <f t="shared" si="3"/>
        <v>167926</v>
      </c>
      <c r="N54" s="356">
        <f t="shared" si="3"/>
        <v>2963.3188527486</v>
      </c>
    </row>
    <row r="55" spans="1:14" ht="26.25" x14ac:dyDescent="0.4">
      <c r="A55" s="346" t="s">
        <v>59</v>
      </c>
      <c r="B55" s="359"/>
      <c r="C55" s="356">
        <f t="shared" ref="C55:N55" si="4">SUM(C11,C21,C50)</f>
        <v>6761</v>
      </c>
      <c r="D55" s="356">
        <f t="shared" si="4"/>
        <v>868.03464630098199</v>
      </c>
      <c r="E55" s="356">
        <f t="shared" si="4"/>
        <v>10247</v>
      </c>
      <c r="F55" s="356">
        <f t="shared" si="4"/>
        <v>1578.441031296936</v>
      </c>
      <c r="G55" s="356">
        <f t="shared" si="4"/>
        <v>351126</v>
      </c>
      <c r="H55" s="356">
        <f t="shared" si="4"/>
        <v>102594.67445658743</v>
      </c>
      <c r="I55" s="356">
        <f t="shared" si="4"/>
        <v>1234818</v>
      </c>
      <c r="J55" s="356">
        <f t="shared" si="4"/>
        <v>37699.829859629979</v>
      </c>
      <c r="K55" s="356">
        <f t="shared" si="4"/>
        <v>4636949</v>
      </c>
      <c r="L55" s="356">
        <f t="shared" si="4"/>
        <v>293882.50898720231</v>
      </c>
      <c r="M55" s="356">
        <f t="shared" si="4"/>
        <v>6239901</v>
      </c>
      <c r="N55" s="356">
        <f t="shared" si="4"/>
        <v>436623.48898101773</v>
      </c>
    </row>
    <row r="56" spans="1:14" ht="26.25" x14ac:dyDescent="0.4">
      <c r="A56" s="346" t="s">
        <v>674</v>
      </c>
      <c r="B56" s="346"/>
      <c r="C56" s="356">
        <f>SUM(C55,C54)</f>
        <v>6761</v>
      </c>
      <c r="D56" s="356">
        <f t="shared" ref="D56:N56" si="5">SUM(D55,D54)</f>
        <v>868.03464630098199</v>
      </c>
      <c r="E56" s="356">
        <f t="shared" si="5"/>
        <v>10451</v>
      </c>
      <c r="F56" s="356">
        <f t="shared" si="5"/>
        <v>1609.7531947239361</v>
      </c>
      <c r="G56" s="356">
        <f t="shared" si="5"/>
        <v>352568</v>
      </c>
      <c r="H56" s="356">
        <f t="shared" si="5"/>
        <v>103184.58933928802</v>
      </c>
      <c r="I56" s="356">
        <f t="shared" si="5"/>
        <v>1283603</v>
      </c>
      <c r="J56" s="356">
        <f t="shared" si="5"/>
        <v>38444.85483097098</v>
      </c>
      <c r="K56" s="356">
        <f t="shared" si="5"/>
        <v>4754444</v>
      </c>
      <c r="L56" s="356">
        <f t="shared" si="5"/>
        <v>295479.57582248229</v>
      </c>
      <c r="M56" s="356">
        <f t="shared" si="5"/>
        <v>6407827</v>
      </c>
      <c r="N56" s="356">
        <f t="shared" si="5"/>
        <v>439586.80783376633</v>
      </c>
    </row>
    <row r="57" spans="1:14" ht="26.25" x14ac:dyDescent="0.4">
      <c r="A57" s="345" t="s">
        <v>61</v>
      </c>
      <c r="B57" s="346" t="s">
        <v>62</v>
      </c>
      <c r="C57" s="389"/>
      <c r="D57" s="382"/>
      <c r="E57" s="382"/>
      <c r="F57" s="382"/>
      <c r="G57" s="382"/>
      <c r="H57" s="382"/>
      <c r="I57" s="382"/>
      <c r="J57" s="382"/>
      <c r="K57" s="382"/>
      <c r="L57" s="382"/>
      <c r="M57" s="382"/>
      <c r="N57" s="382"/>
    </row>
    <row r="58" spans="1:14" x14ac:dyDescent="0.35">
      <c r="A58" s="388">
        <v>1</v>
      </c>
      <c r="B58" s="392" t="s">
        <v>63</v>
      </c>
      <c r="C58" s="391">
        <v>0</v>
      </c>
      <c r="D58" s="391">
        <v>0</v>
      </c>
      <c r="E58" s="391">
        <v>0</v>
      </c>
      <c r="F58" s="391">
        <v>0</v>
      </c>
      <c r="G58" s="391">
        <v>0</v>
      </c>
      <c r="H58" s="391">
        <v>0</v>
      </c>
      <c r="I58" s="391">
        <v>0</v>
      </c>
      <c r="J58" s="391">
        <v>0</v>
      </c>
      <c r="K58" s="391">
        <v>0</v>
      </c>
      <c r="L58" s="391">
        <v>0</v>
      </c>
      <c r="M58" s="391">
        <v>0</v>
      </c>
      <c r="N58" s="391">
        <v>0</v>
      </c>
    </row>
    <row r="59" spans="1:14" x14ac:dyDescent="0.35">
      <c r="A59" s="388">
        <v>2</v>
      </c>
      <c r="B59" s="392" t="s">
        <v>64</v>
      </c>
      <c r="C59" s="391">
        <v>0</v>
      </c>
      <c r="D59" s="391">
        <v>0</v>
      </c>
      <c r="E59" s="391">
        <v>0</v>
      </c>
      <c r="F59" s="391">
        <v>0</v>
      </c>
      <c r="G59" s="391">
        <v>0</v>
      </c>
      <c r="H59" s="391">
        <v>0</v>
      </c>
      <c r="I59" s="391">
        <v>0</v>
      </c>
      <c r="J59" s="391">
        <v>0</v>
      </c>
      <c r="K59" s="391">
        <v>1145757</v>
      </c>
      <c r="L59" s="391">
        <v>27514.177932940998</v>
      </c>
      <c r="M59" s="391">
        <v>1145757</v>
      </c>
      <c r="N59" s="391">
        <v>27514.177932940998</v>
      </c>
    </row>
    <row r="60" spans="1:14" x14ac:dyDescent="0.35">
      <c r="A60" s="388">
        <v>3</v>
      </c>
      <c r="B60" s="392" t="s">
        <v>65</v>
      </c>
      <c r="C60" s="391">
        <v>0</v>
      </c>
      <c r="D60" s="391">
        <v>0</v>
      </c>
      <c r="E60" s="391">
        <v>0</v>
      </c>
      <c r="F60" s="391">
        <v>0</v>
      </c>
      <c r="G60" s="391">
        <v>0</v>
      </c>
      <c r="H60" s="391">
        <v>0</v>
      </c>
      <c r="I60" s="391">
        <v>0</v>
      </c>
      <c r="J60" s="391">
        <v>0</v>
      </c>
      <c r="K60" s="391">
        <v>1</v>
      </c>
      <c r="L60" s="391">
        <v>170.58</v>
      </c>
      <c r="M60" s="391">
        <v>1</v>
      </c>
      <c r="N60" s="391">
        <v>170.58</v>
      </c>
    </row>
    <row r="61" spans="1:14" ht="26.25" x14ac:dyDescent="0.4">
      <c r="A61" s="380"/>
      <c r="B61" s="390" t="s">
        <v>66</v>
      </c>
      <c r="C61" s="356">
        <f>SUM(C58:C60)</f>
        <v>0</v>
      </c>
      <c r="D61" s="356">
        <f t="shared" ref="D61:N61" si="6">SUM(D58:D60)</f>
        <v>0</v>
      </c>
      <c r="E61" s="356">
        <f t="shared" si="6"/>
        <v>0</v>
      </c>
      <c r="F61" s="356">
        <f t="shared" si="6"/>
        <v>0</v>
      </c>
      <c r="G61" s="356">
        <f t="shared" si="6"/>
        <v>0</v>
      </c>
      <c r="H61" s="356">
        <f t="shared" si="6"/>
        <v>0</v>
      </c>
      <c r="I61" s="356">
        <f t="shared" si="6"/>
        <v>0</v>
      </c>
      <c r="J61" s="356">
        <f t="shared" si="6"/>
        <v>0</v>
      </c>
      <c r="K61" s="356">
        <f t="shared" si="6"/>
        <v>1145758</v>
      </c>
      <c r="L61" s="356">
        <f t="shared" si="6"/>
        <v>27684.757932941</v>
      </c>
      <c r="M61" s="356">
        <f t="shared" si="6"/>
        <v>1145758</v>
      </c>
      <c r="N61" s="356">
        <f t="shared" si="6"/>
        <v>27684.757932941</v>
      </c>
    </row>
    <row r="62" spans="1:14" x14ac:dyDescent="0.35">
      <c r="A62" s="388" t="s">
        <v>67</v>
      </c>
      <c r="B62" s="392" t="s">
        <v>68</v>
      </c>
      <c r="C62" s="391">
        <v>0</v>
      </c>
      <c r="D62" s="391">
        <v>0</v>
      </c>
      <c r="E62" s="391">
        <v>0</v>
      </c>
      <c r="F62" s="391">
        <v>0</v>
      </c>
      <c r="G62" s="391">
        <v>0</v>
      </c>
      <c r="H62" s="391">
        <v>0</v>
      </c>
      <c r="I62" s="391">
        <v>0</v>
      </c>
      <c r="J62" s="391">
        <v>0</v>
      </c>
      <c r="K62" s="391">
        <v>0</v>
      </c>
      <c r="L62" s="391">
        <v>0</v>
      </c>
      <c r="M62" s="391">
        <v>0</v>
      </c>
      <c r="N62" s="391">
        <v>0</v>
      </c>
    </row>
    <row r="63" spans="1:14" ht="26.25" x14ac:dyDescent="0.4">
      <c r="A63" s="357"/>
      <c r="B63" s="358" t="s">
        <v>69</v>
      </c>
      <c r="C63" s="356">
        <f t="shared" ref="C63:N63" si="7">SUM(C62)</f>
        <v>0</v>
      </c>
      <c r="D63" s="356">
        <f t="shared" si="7"/>
        <v>0</v>
      </c>
      <c r="E63" s="356">
        <f t="shared" si="7"/>
        <v>0</v>
      </c>
      <c r="F63" s="356">
        <f t="shared" si="7"/>
        <v>0</v>
      </c>
      <c r="G63" s="356">
        <f t="shared" si="7"/>
        <v>0</v>
      </c>
      <c r="H63" s="356">
        <f t="shared" si="7"/>
        <v>0</v>
      </c>
      <c r="I63" s="356">
        <f t="shared" si="7"/>
        <v>0</v>
      </c>
      <c r="J63" s="356">
        <f t="shared" si="7"/>
        <v>0</v>
      </c>
      <c r="K63" s="356">
        <f t="shared" si="7"/>
        <v>0</v>
      </c>
      <c r="L63" s="356">
        <f t="shared" si="7"/>
        <v>0</v>
      </c>
      <c r="M63" s="356">
        <f t="shared" si="7"/>
        <v>0</v>
      </c>
      <c r="N63" s="356">
        <f t="shared" si="7"/>
        <v>0</v>
      </c>
    </row>
    <row r="64" spans="1:14" ht="26.25" x14ac:dyDescent="0.4">
      <c r="A64" s="388" t="s">
        <v>70</v>
      </c>
      <c r="B64" s="358" t="s">
        <v>71</v>
      </c>
      <c r="C64" s="356"/>
      <c r="D64" s="356"/>
      <c r="E64" s="356"/>
      <c r="F64" s="356"/>
      <c r="G64" s="356"/>
      <c r="H64" s="356"/>
      <c r="I64" s="356"/>
      <c r="J64" s="356"/>
      <c r="K64" s="356"/>
      <c r="L64" s="356"/>
      <c r="M64" s="356"/>
      <c r="N64" s="356"/>
    </row>
    <row r="65" spans="1:14" ht="26.25" x14ac:dyDescent="0.4">
      <c r="A65" s="388">
        <v>1</v>
      </c>
      <c r="B65" s="358" t="s">
        <v>72</v>
      </c>
      <c r="C65" s="356">
        <v>0</v>
      </c>
      <c r="D65" s="356">
        <v>0</v>
      </c>
      <c r="E65" s="356">
        <v>0</v>
      </c>
      <c r="F65" s="356">
        <v>0</v>
      </c>
      <c r="G65" s="356">
        <v>0</v>
      </c>
      <c r="H65" s="356">
        <v>0</v>
      </c>
      <c r="I65" s="356">
        <v>0</v>
      </c>
      <c r="J65" s="356">
        <v>0</v>
      </c>
      <c r="K65" s="356">
        <v>11430</v>
      </c>
      <c r="L65" s="356">
        <v>623.54999999999995</v>
      </c>
      <c r="M65" s="356">
        <v>11430</v>
      </c>
      <c r="N65" s="356">
        <v>623.54999999999995</v>
      </c>
    </row>
    <row r="66" spans="1:14" ht="26.25" x14ac:dyDescent="0.4">
      <c r="A66" s="388">
        <v>2</v>
      </c>
      <c r="B66" s="358" t="s">
        <v>73</v>
      </c>
      <c r="C66" s="356">
        <v>13</v>
      </c>
      <c r="D66" s="356">
        <v>6.9281281E-2</v>
      </c>
      <c r="E66" s="356">
        <v>0</v>
      </c>
      <c r="F66" s="356">
        <v>0</v>
      </c>
      <c r="G66" s="356">
        <v>1254</v>
      </c>
      <c r="H66" s="356">
        <v>120.97321982299999</v>
      </c>
      <c r="I66" s="356">
        <v>2053</v>
      </c>
      <c r="J66" s="356">
        <v>14.806719669</v>
      </c>
      <c r="K66" s="356">
        <v>43830</v>
      </c>
      <c r="L66" s="356">
        <v>566.41087677300004</v>
      </c>
      <c r="M66" s="356">
        <v>47150</v>
      </c>
      <c r="N66" s="356">
        <v>702.260097546</v>
      </c>
    </row>
    <row r="67" spans="1:14" ht="26.25" x14ac:dyDescent="0.4">
      <c r="A67" s="388">
        <v>3</v>
      </c>
      <c r="B67" s="358" t="s">
        <v>74</v>
      </c>
      <c r="C67" s="356">
        <v>2</v>
      </c>
      <c r="D67" s="356">
        <v>3.8126500000000001E-2</v>
      </c>
      <c r="E67" s="356">
        <v>0</v>
      </c>
      <c r="F67" s="356">
        <v>0</v>
      </c>
      <c r="G67" s="356">
        <v>0</v>
      </c>
      <c r="H67" s="356">
        <v>0</v>
      </c>
      <c r="I67" s="356">
        <v>143</v>
      </c>
      <c r="J67" s="356">
        <v>0.35959997199999999</v>
      </c>
      <c r="K67" s="356">
        <v>0</v>
      </c>
      <c r="L67" s="356">
        <v>0</v>
      </c>
      <c r="M67" s="356">
        <v>145</v>
      </c>
      <c r="N67" s="356">
        <v>0.397726472</v>
      </c>
    </row>
    <row r="68" spans="1:14" ht="26.25" x14ac:dyDescent="0.4">
      <c r="A68" s="388">
        <v>4</v>
      </c>
      <c r="B68" s="358" t="s">
        <v>75</v>
      </c>
      <c r="C68" s="356">
        <v>0</v>
      </c>
      <c r="D68" s="356">
        <v>0</v>
      </c>
      <c r="E68" s="356">
        <v>0</v>
      </c>
      <c r="F68" s="356">
        <v>0</v>
      </c>
      <c r="G68" s="356">
        <v>0</v>
      </c>
      <c r="H68" s="356">
        <v>0</v>
      </c>
      <c r="I68" s="356">
        <v>0</v>
      </c>
      <c r="J68" s="356">
        <v>0</v>
      </c>
      <c r="K68" s="356">
        <v>135</v>
      </c>
      <c r="L68" s="356">
        <v>2.34</v>
      </c>
      <c r="M68" s="356">
        <v>135</v>
      </c>
      <c r="N68" s="356">
        <v>2.34</v>
      </c>
    </row>
    <row r="69" spans="1:14" ht="26.25" x14ac:dyDescent="0.4">
      <c r="A69" s="357"/>
      <c r="B69" s="390" t="s">
        <v>678</v>
      </c>
      <c r="C69" s="356">
        <f>SUM(C65:C68)</f>
        <v>15</v>
      </c>
      <c r="D69" s="356">
        <f t="shared" ref="D69:N69" si="8">SUM(D65:D68)</f>
        <v>0.10740778100000001</v>
      </c>
      <c r="E69" s="356">
        <f t="shared" si="8"/>
        <v>0</v>
      </c>
      <c r="F69" s="356">
        <f t="shared" si="8"/>
        <v>0</v>
      </c>
      <c r="G69" s="356">
        <f t="shared" si="8"/>
        <v>1254</v>
      </c>
      <c r="H69" s="356">
        <f t="shared" si="8"/>
        <v>120.97321982299999</v>
      </c>
      <c r="I69" s="356">
        <f t="shared" si="8"/>
        <v>2196</v>
      </c>
      <c r="J69" s="356">
        <f t="shared" si="8"/>
        <v>15.166319640999999</v>
      </c>
      <c r="K69" s="356">
        <f t="shared" si="8"/>
        <v>55395</v>
      </c>
      <c r="L69" s="356">
        <f t="shared" si="8"/>
        <v>1192.300876773</v>
      </c>
      <c r="M69" s="356">
        <f t="shared" si="8"/>
        <v>58860</v>
      </c>
      <c r="N69" s="356">
        <f t="shared" si="8"/>
        <v>1328.5478240179998</v>
      </c>
    </row>
    <row r="70" spans="1:14" ht="26.25" x14ac:dyDescent="0.4">
      <c r="A70" s="357" t="s">
        <v>77</v>
      </c>
      <c r="B70" s="358" t="s">
        <v>78</v>
      </c>
      <c r="C70" s="356"/>
      <c r="D70" s="356"/>
      <c r="E70" s="356"/>
      <c r="F70" s="356"/>
      <c r="G70" s="356"/>
      <c r="H70" s="356"/>
      <c r="I70" s="356"/>
      <c r="J70" s="356"/>
      <c r="K70" s="356"/>
      <c r="L70" s="356"/>
      <c r="M70" s="356"/>
      <c r="N70" s="356"/>
    </row>
    <row r="71" spans="1:14" ht="26.25" x14ac:dyDescent="0.4">
      <c r="A71" s="357">
        <v>1</v>
      </c>
      <c r="B71" s="390" t="s">
        <v>79</v>
      </c>
      <c r="C71" s="356">
        <v>0</v>
      </c>
      <c r="D71" s="356">
        <v>0</v>
      </c>
      <c r="E71" s="356">
        <v>0</v>
      </c>
      <c r="F71" s="356">
        <v>0</v>
      </c>
      <c r="G71" s="356">
        <v>0</v>
      </c>
      <c r="H71" s="356">
        <v>0</v>
      </c>
      <c r="I71" s="356">
        <v>0</v>
      </c>
      <c r="J71" s="356">
        <v>0</v>
      </c>
      <c r="K71" s="356">
        <v>0</v>
      </c>
      <c r="L71" s="356">
        <v>0</v>
      </c>
      <c r="M71" s="356">
        <v>0</v>
      </c>
      <c r="N71" s="356">
        <v>0</v>
      </c>
    </row>
    <row r="72" spans="1:14" ht="26.25" x14ac:dyDescent="0.4">
      <c r="A72" s="357">
        <v>2</v>
      </c>
      <c r="B72" s="390" t="s">
        <v>80</v>
      </c>
      <c r="C72" s="356">
        <v>0</v>
      </c>
      <c r="D72" s="356">
        <v>0</v>
      </c>
      <c r="E72" s="356">
        <v>0</v>
      </c>
      <c r="F72" s="356">
        <v>0</v>
      </c>
      <c r="G72" s="356">
        <v>0</v>
      </c>
      <c r="H72" s="356">
        <v>0</v>
      </c>
      <c r="I72" s="356">
        <v>0</v>
      </c>
      <c r="J72" s="356">
        <v>0</v>
      </c>
      <c r="K72" s="356">
        <v>0</v>
      </c>
      <c r="L72" s="356">
        <v>0</v>
      </c>
      <c r="M72" s="356">
        <v>0</v>
      </c>
      <c r="N72" s="356">
        <v>0</v>
      </c>
    </row>
    <row r="73" spans="1:14" ht="26.25" x14ac:dyDescent="0.4">
      <c r="A73" s="357"/>
      <c r="B73" s="390" t="s">
        <v>81</v>
      </c>
      <c r="C73" s="356">
        <f t="shared" ref="C73:N73" si="9">SUM(C71:C72)</f>
        <v>0</v>
      </c>
      <c r="D73" s="356">
        <f t="shared" si="9"/>
        <v>0</v>
      </c>
      <c r="E73" s="356">
        <f t="shared" si="9"/>
        <v>0</v>
      </c>
      <c r="F73" s="356">
        <f t="shared" si="9"/>
        <v>0</v>
      </c>
      <c r="G73" s="356">
        <f t="shared" si="9"/>
        <v>0</v>
      </c>
      <c r="H73" s="356">
        <f t="shared" si="9"/>
        <v>0</v>
      </c>
      <c r="I73" s="356">
        <f t="shared" si="9"/>
        <v>0</v>
      </c>
      <c r="J73" s="356">
        <f t="shared" si="9"/>
        <v>0</v>
      </c>
      <c r="K73" s="356">
        <f t="shared" si="9"/>
        <v>0</v>
      </c>
      <c r="L73" s="356">
        <f t="shared" si="9"/>
        <v>0</v>
      </c>
      <c r="M73" s="356">
        <f t="shared" si="9"/>
        <v>0</v>
      </c>
      <c r="N73" s="356">
        <f t="shared" si="9"/>
        <v>0</v>
      </c>
    </row>
    <row r="74" spans="1:14" s="393" customFormat="1" ht="30" x14ac:dyDescent="0.4">
      <c r="A74" s="360"/>
      <c r="B74" s="361" t="s">
        <v>232</v>
      </c>
      <c r="C74" s="333">
        <f t="shared" ref="C74:N74" si="10">SUM(C56,C61,C63,C69,C73)</f>
        <v>6776</v>
      </c>
      <c r="D74" s="333">
        <f t="shared" si="10"/>
        <v>868.142054081982</v>
      </c>
      <c r="E74" s="333">
        <f t="shared" si="10"/>
        <v>10451</v>
      </c>
      <c r="F74" s="333">
        <f t="shared" si="10"/>
        <v>1609.7531947239361</v>
      </c>
      <c r="G74" s="333">
        <f t="shared" si="10"/>
        <v>353822</v>
      </c>
      <c r="H74" s="333">
        <f t="shared" si="10"/>
        <v>103305.56255911103</v>
      </c>
      <c r="I74" s="333">
        <f t="shared" si="10"/>
        <v>1285799</v>
      </c>
      <c r="J74" s="333">
        <f t="shared" si="10"/>
        <v>38460.021150611981</v>
      </c>
      <c r="K74" s="333">
        <f t="shared" si="10"/>
        <v>5955597</v>
      </c>
      <c r="L74" s="333">
        <f t="shared" si="10"/>
        <v>324356.63463219634</v>
      </c>
      <c r="M74" s="333">
        <f t="shared" si="10"/>
        <v>7612445</v>
      </c>
      <c r="N74" s="333">
        <f t="shared" si="10"/>
        <v>468600.11359072535</v>
      </c>
    </row>
    <row r="75" spans="1:14" x14ac:dyDescent="0.35">
      <c r="A75" s="369"/>
      <c r="B75" s="366"/>
      <c r="C75" s="370"/>
      <c r="D75" s="370"/>
      <c r="E75" s="370"/>
      <c r="F75" s="370"/>
      <c r="G75" s="370"/>
      <c r="H75" s="370"/>
      <c r="I75" s="370"/>
      <c r="J75" s="370"/>
      <c r="K75" s="370"/>
      <c r="L75" s="370"/>
      <c r="M75" s="370"/>
      <c r="N75" s="370"/>
    </row>
    <row r="76" spans="1:14" ht="26.25" x14ac:dyDescent="0.4">
      <c r="A76" s="312"/>
      <c r="B76" s="312"/>
      <c r="C76" s="312"/>
      <c r="D76" s="312"/>
      <c r="E76" s="312"/>
      <c r="F76" s="312"/>
      <c r="G76" s="312"/>
      <c r="H76" s="312"/>
      <c r="I76" s="312"/>
      <c r="J76" s="312"/>
      <c r="K76" s="312"/>
      <c r="L76" s="312"/>
      <c r="M76" s="312"/>
      <c r="N76" s="312"/>
    </row>
    <row r="77" spans="1:14" ht="26.25" x14ac:dyDescent="0.4">
      <c r="A77" s="312"/>
      <c r="B77" s="312"/>
      <c r="C77" s="312"/>
      <c r="D77" s="312"/>
      <c r="E77" s="312"/>
      <c r="F77" s="312"/>
      <c r="G77" s="312"/>
      <c r="H77" s="312"/>
      <c r="I77" s="312"/>
      <c r="J77" s="312"/>
      <c r="K77" s="312"/>
      <c r="L77" s="312"/>
      <c r="M77" s="312"/>
      <c r="N77" s="312"/>
    </row>
    <row r="78" spans="1:14" ht="26.25" x14ac:dyDescent="0.4">
      <c r="A78" s="312"/>
      <c r="B78" s="312"/>
      <c r="C78" s="312"/>
      <c r="D78" s="312"/>
      <c r="E78" s="312"/>
      <c r="F78" s="312"/>
      <c r="G78" s="312"/>
      <c r="H78" s="312"/>
      <c r="I78" s="312"/>
      <c r="J78" s="312"/>
      <c r="K78" s="312"/>
      <c r="L78" s="312"/>
      <c r="M78" s="312"/>
      <c r="N78" s="312"/>
    </row>
    <row r="79" spans="1:14" ht="26.25" x14ac:dyDescent="0.4">
      <c r="A79" s="312"/>
      <c r="B79" s="312"/>
      <c r="C79" s="312"/>
      <c r="D79" s="312"/>
      <c r="E79" s="312"/>
      <c r="F79" s="312"/>
      <c r="G79" s="312"/>
      <c r="H79" s="312"/>
      <c r="I79" s="312"/>
      <c r="J79" s="312"/>
      <c r="K79" s="312"/>
      <c r="L79" s="312"/>
      <c r="M79" s="312"/>
      <c r="N79" s="312"/>
    </row>
    <row r="80" spans="1:14" ht="26.25" x14ac:dyDescent="0.4">
      <c r="A80" s="312"/>
      <c r="B80" s="312"/>
      <c r="C80" s="312"/>
      <c r="D80" s="312"/>
      <c r="E80" s="312"/>
      <c r="F80" s="312"/>
      <c r="G80" s="312"/>
      <c r="H80" s="312"/>
      <c r="I80" s="312"/>
      <c r="J80" s="312"/>
      <c r="K80" s="312"/>
      <c r="L80" s="312"/>
      <c r="M80" s="312"/>
      <c r="N80" s="312"/>
    </row>
    <row r="81" spans="1:14" ht="26.25" x14ac:dyDescent="0.4">
      <c r="A81" s="312"/>
      <c r="B81" s="312"/>
      <c r="C81" s="312"/>
      <c r="D81" s="312"/>
      <c r="E81" s="312"/>
      <c r="F81" s="312"/>
      <c r="G81" s="312"/>
      <c r="H81" s="312"/>
      <c r="I81" s="312"/>
      <c r="J81" s="312"/>
      <c r="K81" s="312"/>
      <c r="L81" s="312"/>
      <c r="M81" s="312"/>
      <c r="N81" s="312"/>
    </row>
    <row r="82" spans="1:14" ht="26.25" x14ac:dyDescent="0.4">
      <c r="A82" s="312"/>
      <c r="B82" s="312"/>
      <c r="C82" s="312"/>
      <c r="D82" s="312"/>
      <c r="E82" s="312"/>
      <c r="F82" s="312"/>
      <c r="G82" s="312"/>
      <c r="H82" s="312"/>
      <c r="I82" s="312"/>
      <c r="J82" s="312"/>
      <c r="K82" s="312"/>
      <c r="L82" s="312"/>
      <c r="M82" s="312"/>
      <c r="N82" s="312"/>
    </row>
    <row r="83" spans="1:14" ht="26.25" x14ac:dyDescent="0.4">
      <c r="A83" s="312"/>
      <c r="B83" s="312"/>
      <c r="C83" s="312"/>
      <c r="D83" s="312"/>
      <c r="E83" s="312"/>
      <c r="F83" s="312"/>
      <c r="G83" s="312"/>
      <c r="H83" s="312"/>
      <c r="I83" s="312"/>
      <c r="J83" s="312"/>
      <c r="K83" s="312"/>
      <c r="L83" s="312"/>
      <c r="M83" s="312"/>
      <c r="N83" s="312"/>
    </row>
    <row r="84" spans="1:14" ht="26.25" x14ac:dyDescent="0.4">
      <c r="A84" s="312"/>
      <c r="B84" s="312"/>
      <c r="C84" s="312"/>
      <c r="D84" s="312"/>
      <c r="E84" s="312"/>
      <c r="F84" s="312"/>
      <c r="G84" s="312"/>
      <c r="H84" s="312"/>
      <c r="I84" s="312"/>
      <c r="J84" s="312"/>
      <c r="K84" s="312"/>
      <c r="L84" s="312"/>
      <c r="M84" s="312"/>
      <c r="N84" s="312"/>
    </row>
    <row r="85" spans="1:14" ht="26.25" x14ac:dyDescent="0.4">
      <c r="A85" s="312"/>
      <c r="B85" s="312"/>
      <c r="C85" s="312"/>
      <c r="D85" s="312"/>
      <c r="E85" s="312"/>
      <c r="F85" s="312"/>
      <c r="G85" s="312"/>
      <c r="H85" s="312"/>
      <c r="I85" s="312"/>
      <c r="J85" s="312"/>
      <c r="K85" s="312"/>
      <c r="L85" s="312"/>
      <c r="M85" s="312"/>
      <c r="N85" s="312"/>
    </row>
  </sheetData>
  <mergeCells count="21">
    <mergeCell ref="A1:N1"/>
    <mergeCell ref="A2:N2"/>
    <mergeCell ref="A3:N3"/>
    <mergeCell ref="B4:B5"/>
    <mergeCell ref="C4:D4"/>
    <mergeCell ref="E4:F4"/>
    <mergeCell ref="G4:H4"/>
    <mergeCell ref="I4:J4"/>
    <mergeCell ref="K4:L4"/>
    <mergeCell ref="M4:N4"/>
    <mergeCell ref="M26:N26"/>
    <mergeCell ref="A12:B12"/>
    <mergeCell ref="A22:N22"/>
    <mergeCell ref="A23:N23"/>
    <mergeCell ref="A24:N24"/>
    <mergeCell ref="B26:B27"/>
    <mergeCell ref="C26:D26"/>
    <mergeCell ref="E26:F26"/>
    <mergeCell ref="G26:H26"/>
    <mergeCell ref="I26:J26"/>
    <mergeCell ref="K26:L2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R6" sqref="R6"/>
    </sheetView>
  </sheetViews>
  <sheetFormatPr defaultRowHeight="15" x14ac:dyDescent="0.25"/>
  <cols>
    <col min="2" max="2" width="14.42578125" customWidth="1"/>
    <col min="3" max="3" width="11.85546875" customWidth="1"/>
    <col min="10" max="10" width="13.7109375" customWidth="1"/>
    <col min="11" max="11" width="13.5703125" customWidth="1"/>
    <col min="12" max="12" width="14.140625" customWidth="1"/>
    <col min="13" max="13" width="14.42578125" customWidth="1"/>
    <col min="14" max="14" width="20.5703125" customWidth="1"/>
  </cols>
  <sheetData>
    <row r="1" spans="1:14" ht="21" x14ac:dyDescent="0.25">
      <c r="A1" s="103"/>
      <c r="B1" s="1006" t="s">
        <v>151</v>
      </c>
      <c r="C1" s="1006"/>
      <c r="D1" s="1006"/>
      <c r="E1" s="1006"/>
      <c r="F1" s="1006"/>
      <c r="G1" s="1006"/>
      <c r="H1" s="1006"/>
      <c r="I1" s="1006"/>
      <c r="J1" s="1006"/>
      <c r="K1" s="1006"/>
      <c r="L1" s="1006"/>
    </row>
    <row r="2" spans="1:14" x14ac:dyDescent="0.25">
      <c r="A2" s="1007" t="s">
        <v>152</v>
      </c>
      <c r="B2" s="1008"/>
      <c r="C2" s="1008"/>
      <c r="D2" s="1008"/>
      <c r="E2" s="1008"/>
      <c r="F2" s="1008"/>
      <c r="G2" s="1008"/>
      <c r="H2" s="1008"/>
      <c r="I2" s="1008"/>
      <c r="J2" s="1008"/>
      <c r="K2" s="1008"/>
      <c r="L2" s="1008"/>
      <c r="M2" s="1008"/>
      <c r="N2" s="1009"/>
    </row>
    <row r="3" spans="1:14" x14ac:dyDescent="0.25">
      <c r="A3" s="1010" t="s">
        <v>153</v>
      </c>
      <c r="B3" s="1010" t="s">
        <v>154</v>
      </c>
      <c r="C3" s="1012" t="s">
        <v>155</v>
      </c>
      <c r="D3" s="1013"/>
      <c r="E3" s="1014"/>
      <c r="F3" s="1012" t="s">
        <v>156</v>
      </c>
      <c r="G3" s="1013"/>
      <c r="H3" s="1014"/>
      <c r="I3" s="1012" t="s">
        <v>157</v>
      </c>
      <c r="J3" s="1013"/>
      <c r="K3" s="1014"/>
      <c r="L3" s="1012" t="s">
        <v>158</v>
      </c>
      <c r="M3" s="1013"/>
      <c r="N3" s="1014"/>
    </row>
    <row r="4" spans="1:14" ht="45" x14ac:dyDescent="0.25">
      <c r="A4" s="1011"/>
      <c r="B4" s="1011"/>
      <c r="C4" s="104" t="s">
        <v>159</v>
      </c>
      <c r="D4" s="104" t="s">
        <v>160</v>
      </c>
      <c r="E4" s="104" t="s">
        <v>161</v>
      </c>
      <c r="F4" s="104" t="s">
        <v>159</v>
      </c>
      <c r="G4" s="104" t="s">
        <v>160</v>
      </c>
      <c r="H4" s="104" t="s">
        <v>161</v>
      </c>
      <c r="I4" s="104" t="s">
        <v>159</v>
      </c>
      <c r="J4" s="104" t="s">
        <v>160</v>
      </c>
      <c r="K4" s="104" t="s">
        <v>161</v>
      </c>
      <c r="L4" s="104" t="s">
        <v>159</v>
      </c>
      <c r="M4" s="104" t="s">
        <v>160</v>
      </c>
      <c r="N4" s="104" t="s">
        <v>161</v>
      </c>
    </row>
    <row r="5" spans="1:14" x14ac:dyDescent="0.25">
      <c r="A5" s="105">
        <v>1</v>
      </c>
      <c r="B5" s="106" t="s">
        <v>162</v>
      </c>
      <c r="C5" s="107">
        <v>692856</v>
      </c>
      <c r="D5" s="107">
        <v>1725.29</v>
      </c>
      <c r="E5" s="107">
        <v>1710.77</v>
      </c>
      <c r="F5" s="107">
        <v>258408</v>
      </c>
      <c r="G5" s="107">
        <v>3539.74</v>
      </c>
      <c r="H5" s="107">
        <v>3423.36</v>
      </c>
      <c r="I5" s="107">
        <v>24944</v>
      </c>
      <c r="J5" s="107">
        <v>1861.51</v>
      </c>
      <c r="K5" s="107">
        <v>1771.99</v>
      </c>
      <c r="L5" s="107">
        <v>976208</v>
      </c>
      <c r="M5" s="107">
        <v>7126.54</v>
      </c>
      <c r="N5" s="107">
        <v>6906.12</v>
      </c>
    </row>
    <row r="6" spans="1:14" x14ac:dyDescent="0.25">
      <c r="A6" s="105">
        <v>2</v>
      </c>
      <c r="B6" s="106" t="s">
        <v>163</v>
      </c>
      <c r="C6" s="107">
        <v>588443</v>
      </c>
      <c r="D6" s="107">
        <v>1723.83</v>
      </c>
      <c r="E6" s="107">
        <v>1695</v>
      </c>
      <c r="F6" s="107">
        <v>199779</v>
      </c>
      <c r="G6" s="107">
        <v>3317.22</v>
      </c>
      <c r="H6" s="107">
        <v>3155.87</v>
      </c>
      <c r="I6" s="107">
        <v>18937</v>
      </c>
      <c r="J6" s="107">
        <v>1363.92</v>
      </c>
      <c r="K6" s="107">
        <v>1265.04</v>
      </c>
      <c r="L6" s="107">
        <v>807159</v>
      </c>
      <c r="M6" s="107">
        <v>6404.97</v>
      </c>
      <c r="N6" s="107">
        <v>6115.9</v>
      </c>
    </row>
    <row r="7" spans="1:14" x14ac:dyDescent="0.25">
      <c r="A7" s="105">
        <v>3</v>
      </c>
      <c r="B7" s="106" t="s">
        <v>164</v>
      </c>
      <c r="C7" s="107">
        <v>666960</v>
      </c>
      <c r="D7" s="107">
        <v>1519.35</v>
      </c>
      <c r="E7" s="107">
        <v>1420.65</v>
      </c>
      <c r="F7" s="107">
        <v>136261</v>
      </c>
      <c r="G7" s="107">
        <v>2588.59</v>
      </c>
      <c r="H7" s="107">
        <v>2093.4499999999998</v>
      </c>
      <c r="I7" s="107">
        <v>26895</v>
      </c>
      <c r="J7" s="107">
        <v>1958.66</v>
      </c>
      <c r="K7" s="107">
        <v>1598.32</v>
      </c>
      <c r="L7" s="107">
        <v>830116</v>
      </c>
      <c r="M7" s="107">
        <v>6066.61</v>
      </c>
      <c r="N7" s="107">
        <v>5112.43</v>
      </c>
    </row>
    <row r="8" spans="1:14" x14ac:dyDescent="0.25">
      <c r="A8" s="105">
        <v>4</v>
      </c>
      <c r="B8" s="106" t="s">
        <v>165</v>
      </c>
      <c r="C8" s="107">
        <v>544225</v>
      </c>
      <c r="D8" s="107">
        <v>1368.28</v>
      </c>
      <c r="E8" s="107">
        <v>1336.33</v>
      </c>
      <c r="F8" s="107">
        <v>122739</v>
      </c>
      <c r="G8" s="107">
        <v>2099.73</v>
      </c>
      <c r="H8" s="107">
        <v>1812.43</v>
      </c>
      <c r="I8" s="107">
        <v>26737</v>
      </c>
      <c r="J8" s="107">
        <v>1683.74</v>
      </c>
      <c r="K8" s="107">
        <v>1508.61</v>
      </c>
      <c r="L8" s="107">
        <v>693701</v>
      </c>
      <c r="M8" s="107">
        <v>5151.75</v>
      </c>
      <c r="N8" s="107">
        <v>4657.37</v>
      </c>
    </row>
    <row r="9" spans="1:14" x14ac:dyDescent="0.25">
      <c r="A9" s="105">
        <v>5</v>
      </c>
      <c r="B9" s="106" t="s">
        <v>166</v>
      </c>
      <c r="C9" s="107">
        <v>877780</v>
      </c>
      <c r="D9" s="107">
        <v>2089.62</v>
      </c>
      <c r="E9" s="107">
        <v>2074.94</v>
      </c>
      <c r="F9" s="107">
        <v>100567</v>
      </c>
      <c r="G9" s="107">
        <v>1489.12</v>
      </c>
      <c r="H9" s="107">
        <v>1405.64</v>
      </c>
      <c r="I9" s="107">
        <v>15108</v>
      </c>
      <c r="J9" s="107">
        <v>1100.4000000000001</v>
      </c>
      <c r="K9" s="107">
        <v>1028.82</v>
      </c>
      <c r="L9" s="107">
        <v>993455</v>
      </c>
      <c r="M9" s="107">
        <v>4679.1499999999996</v>
      </c>
      <c r="N9" s="107">
        <v>4509.3900000000003</v>
      </c>
    </row>
    <row r="10" spans="1:14" x14ac:dyDescent="0.25">
      <c r="A10" s="105">
        <v>6</v>
      </c>
      <c r="B10" s="106" t="s">
        <v>167</v>
      </c>
      <c r="C10" s="107">
        <v>622210</v>
      </c>
      <c r="D10" s="107">
        <v>1685.49</v>
      </c>
      <c r="E10" s="107">
        <v>1636.31</v>
      </c>
      <c r="F10" s="107">
        <v>83635</v>
      </c>
      <c r="G10" s="107">
        <v>1618.8</v>
      </c>
      <c r="H10" s="107">
        <v>1095.93</v>
      </c>
      <c r="I10" s="107">
        <v>16299</v>
      </c>
      <c r="J10" s="107">
        <v>1149.6500000000001</v>
      </c>
      <c r="K10" s="107">
        <v>959.66</v>
      </c>
      <c r="L10" s="107">
        <v>722144</v>
      </c>
      <c r="M10" s="107">
        <v>4453.9399999999996</v>
      </c>
      <c r="N10" s="107">
        <v>3691.9</v>
      </c>
    </row>
    <row r="11" spans="1:14" ht="30" x14ac:dyDescent="0.25">
      <c r="A11" s="105">
        <v>7</v>
      </c>
      <c r="B11" s="106" t="s">
        <v>168</v>
      </c>
      <c r="C11" s="107">
        <v>595051</v>
      </c>
      <c r="D11" s="107">
        <v>1586.68</v>
      </c>
      <c r="E11" s="107">
        <v>1517.52</v>
      </c>
      <c r="F11" s="107">
        <v>95551</v>
      </c>
      <c r="G11" s="107">
        <v>1646.77</v>
      </c>
      <c r="H11" s="107">
        <v>1342.05</v>
      </c>
      <c r="I11" s="107">
        <v>16320</v>
      </c>
      <c r="J11" s="107">
        <v>1126.6099999999999</v>
      </c>
      <c r="K11" s="107">
        <v>955.69</v>
      </c>
      <c r="L11" s="107">
        <v>706922</v>
      </c>
      <c r="M11" s="107">
        <v>4360.0600000000004</v>
      </c>
      <c r="N11" s="107">
        <v>3815.26</v>
      </c>
    </row>
    <row r="12" spans="1:14" x14ac:dyDescent="0.25">
      <c r="A12" s="105">
        <v>8</v>
      </c>
      <c r="B12" s="106" t="s">
        <v>169</v>
      </c>
      <c r="C12" s="107">
        <v>703375</v>
      </c>
      <c r="D12" s="107">
        <v>2097.31</v>
      </c>
      <c r="E12" s="107">
        <v>2075.9699999999998</v>
      </c>
      <c r="F12" s="107">
        <v>65439</v>
      </c>
      <c r="G12" s="107">
        <v>987.37</v>
      </c>
      <c r="H12" s="107">
        <v>819.46</v>
      </c>
      <c r="I12" s="107">
        <v>9702</v>
      </c>
      <c r="J12" s="107">
        <v>615.74</v>
      </c>
      <c r="K12" s="107">
        <v>524.33000000000004</v>
      </c>
      <c r="L12" s="107">
        <v>778516</v>
      </c>
      <c r="M12" s="107">
        <v>3700.42</v>
      </c>
      <c r="N12" s="107">
        <v>3419.76</v>
      </c>
    </row>
    <row r="13" spans="1:14" x14ac:dyDescent="0.25">
      <c r="A13" s="105">
        <v>9</v>
      </c>
      <c r="B13" s="106" t="s">
        <v>170</v>
      </c>
      <c r="C13" s="107">
        <v>479470</v>
      </c>
      <c r="D13" s="107">
        <v>1184.26</v>
      </c>
      <c r="E13" s="107">
        <v>1153.6400000000001</v>
      </c>
      <c r="F13" s="107">
        <v>78963</v>
      </c>
      <c r="G13" s="107">
        <v>1432.33</v>
      </c>
      <c r="H13" s="107">
        <v>1224.5999999999999</v>
      </c>
      <c r="I13" s="107">
        <v>16587</v>
      </c>
      <c r="J13" s="107">
        <v>873.47</v>
      </c>
      <c r="K13" s="107">
        <v>750.34</v>
      </c>
      <c r="L13" s="107">
        <v>575020</v>
      </c>
      <c r="M13" s="107">
        <v>3490.05</v>
      </c>
      <c r="N13" s="107">
        <v>3128.58</v>
      </c>
    </row>
    <row r="14" spans="1:14" x14ac:dyDescent="0.25">
      <c r="A14" s="105">
        <v>10</v>
      </c>
      <c r="B14" s="106" t="s">
        <v>171</v>
      </c>
      <c r="C14" s="107">
        <v>192088</v>
      </c>
      <c r="D14" s="107">
        <v>421.6</v>
      </c>
      <c r="E14" s="107">
        <v>414.6</v>
      </c>
      <c r="F14" s="107">
        <v>84465</v>
      </c>
      <c r="G14" s="107">
        <v>1323.27</v>
      </c>
      <c r="H14" s="107">
        <v>1263.52</v>
      </c>
      <c r="I14" s="107">
        <v>11170</v>
      </c>
      <c r="J14" s="107">
        <v>859.66</v>
      </c>
      <c r="K14" s="107">
        <v>811.42</v>
      </c>
      <c r="L14" s="107">
        <v>287723</v>
      </c>
      <c r="M14" s="107">
        <v>2604.5300000000002</v>
      </c>
      <c r="N14" s="107">
        <v>2489.54</v>
      </c>
    </row>
    <row r="15" spans="1:14" x14ac:dyDescent="0.25">
      <c r="A15" s="105">
        <v>11</v>
      </c>
      <c r="B15" s="106" t="s">
        <v>172</v>
      </c>
      <c r="C15" s="107">
        <v>274675</v>
      </c>
      <c r="D15" s="107">
        <v>764.92</v>
      </c>
      <c r="E15" s="107">
        <v>745.56</v>
      </c>
      <c r="F15" s="107">
        <v>59518</v>
      </c>
      <c r="G15" s="107">
        <v>1000.4</v>
      </c>
      <c r="H15" s="107">
        <v>910.89</v>
      </c>
      <c r="I15" s="107">
        <v>11695</v>
      </c>
      <c r="J15" s="107">
        <v>827.31</v>
      </c>
      <c r="K15" s="107">
        <v>749.71</v>
      </c>
      <c r="L15" s="107">
        <v>345888</v>
      </c>
      <c r="M15" s="107">
        <v>2592.62</v>
      </c>
      <c r="N15" s="107">
        <v>2406.15</v>
      </c>
    </row>
    <row r="16" spans="1:14" ht="30" x14ac:dyDescent="0.25">
      <c r="A16" s="105">
        <v>12</v>
      </c>
      <c r="B16" s="106" t="s">
        <v>173</v>
      </c>
      <c r="C16" s="107">
        <v>148551</v>
      </c>
      <c r="D16" s="107">
        <v>254.5</v>
      </c>
      <c r="E16" s="107">
        <v>224.81</v>
      </c>
      <c r="F16" s="107">
        <v>71918</v>
      </c>
      <c r="G16" s="107">
        <v>1165.19</v>
      </c>
      <c r="H16" s="107">
        <v>1098.79</v>
      </c>
      <c r="I16" s="107">
        <v>10954</v>
      </c>
      <c r="J16" s="107">
        <v>814.22</v>
      </c>
      <c r="K16" s="107">
        <v>768.31</v>
      </c>
      <c r="L16" s="107">
        <v>231423</v>
      </c>
      <c r="M16" s="107">
        <v>2233.91</v>
      </c>
      <c r="N16" s="107">
        <v>2091.91</v>
      </c>
    </row>
    <row r="17" spans="1:14" ht="60" x14ac:dyDescent="0.25">
      <c r="A17" s="105">
        <v>13</v>
      </c>
      <c r="B17" s="106" t="s">
        <v>174</v>
      </c>
      <c r="C17" s="107">
        <v>42264</v>
      </c>
      <c r="D17" s="107">
        <v>115.79</v>
      </c>
      <c r="E17" s="107">
        <v>111</v>
      </c>
      <c r="F17" s="107">
        <v>79215</v>
      </c>
      <c r="G17" s="107">
        <v>1452.17</v>
      </c>
      <c r="H17" s="107">
        <v>1406.42</v>
      </c>
      <c r="I17" s="107">
        <v>9006</v>
      </c>
      <c r="J17" s="107">
        <v>664.2</v>
      </c>
      <c r="K17" s="107">
        <v>638.86</v>
      </c>
      <c r="L17" s="107">
        <v>130485</v>
      </c>
      <c r="M17" s="107">
        <v>2232.16</v>
      </c>
      <c r="N17" s="107">
        <v>2156.29</v>
      </c>
    </row>
    <row r="18" spans="1:14" x14ac:dyDescent="0.25">
      <c r="A18" s="105">
        <v>14</v>
      </c>
      <c r="B18" s="106" t="s">
        <v>175</v>
      </c>
      <c r="C18" s="107">
        <v>190494</v>
      </c>
      <c r="D18" s="107">
        <v>495.67</v>
      </c>
      <c r="E18" s="107">
        <v>465.26</v>
      </c>
      <c r="F18" s="107">
        <v>41278</v>
      </c>
      <c r="G18" s="107">
        <v>829.9</v>
      </c>
      <c r="H18" s="107">
        <v>701.45</v>
      </c>
      <c r="I18" s="107">
        <v>9956</v>
      </c>
      <c r="J18" s="107">
        <v>754.46</v>
      </c>
      <c r="K18" s="107">
        <v>656.8</v>
      </c>
      <c r="L18" s="107">
        <v>241728</v>
      </c>
      <c r="M18" s="107">
        <v>2080.0300000000002</v>
      </c>
      <c r="N18" s="107">
        <v>1823.5</v>
      </c>
    </row>
    <row r="19" spans="1:14" x14ac:dyDescent="0.25">
      <c r="A19" s="105">
        <v>15</v>
      </c>
      <c r="B19" s="106" t="s">
        <v>176</v>
      </c>
      <c r="C19" s="107">
        <v>292833</v>
      </c>
      <c r="D19" s="107">
        <v>725.45</v>
      </c>
      <c r="E19" s="107">
        <v>697.5</v>
      </c>
      <c r="F19" s="107">
        <v>40848</v>
      </c>
      <c r="G19" s="107">
        <v>747.82</v>
      </c>
      <c r="H19" s="107">
        <v>569.36</v>
      </c>
      <c r="I19" s="107">
        <v>8320</v>
      </c>
      <c r="J19" s="107">
        <v>571.92999999999995</v>
      </c>
      <c r="K19" s="107">
        <v>463.79</v>
      </c>
      <c r="L19" s="107">
        <v>342001</v>
      </c>
      <c r="M19" s="107">
        <v>2045.2</v>
      </c>
      <c r="N19" s="107">
        <v>1730.64</v>
      </c>
    </row>
    <row r="20" spans="1:14" x14ac:dyDescent="0.25">
      <c r="A20" s="105">
        <v>16</v>
      </c>
      <c r="B20" s="106" t="s">
        <v>177</v>
      </c>
      <c r="C20" s="107">
        <v>158293</v>
      </c>
      <c r="D20" s="107">
        <v>424.19</v>
      </c>
      <c r="E20" s="107">
        <v>405.93</v>
      </c>
      <c r="F20" s="107">
        <v>30864</v>
      </c>
      <c r="G20" s="107">
        <v>646.39</v>
      </c>
      <c r="H20" s="107">
        <v>564.08000000000004</v>
      </c>
      <c r="I20" s="107">
        <v>8906</v>
      </c>
      <c r="J20" s="107">
        <v>659.32</v>
      </c>
      <c r="K20" s="107">
        <v>594.38</v>
      </c>
      <c r="L20" s="107">
        <v>198063</v>
      </c>
      <c r="M20" s="107">
        <v>1729.9</v>
      </c>
      <c r="N20" s="107">
        <v>1564.4</v>
      </c>
    </row>
    <row r="21" spans="1:14" x14ac:dyDescent="0.25">
      <c r="A21" s="105">
        <v>17</v>
      </c>
      <c r="B21" s="106" t="s">
        <v>178</v>
      </c>
      <c r="C21" s="107">
        <v>115559</v>
      </c>
      <c r="D21" s="107">
        <v>156.56</v>
      </c>
      <c r="E21" s="107">
        <v>147</v>
      </c>
      <c r="F21" s="107">
        <v>39288</v>
      </c>
      <c r="G21" s="107">
        <v>710.72</v>
      </c>
      <c r="H21" s="107">
        <v>672.97</v>
      </c>
      <c r="I21" s="107">
        <v>9778</v>
      </c>
      <c r="J21" s="107">
        <v>682.89</v>
      </c>
      <c r="K21" s="107">
        <v>653.94000000000005</v>
      </c>
      <c r="L21" s="107">
        <v>164625</v>
      </c>
      <c r="M21" s="107">
        <v>1550.17</v>
      </c>
      <c r="N21" s="107">
        <v>1473.91</v>
      </c>
    </row>
    <row r="22" spans="1:14" x14ac:dyDescent="0.25">
      <c r="A22" s="105">
        <v>18</v>
      </c>
      <c r="B22" s="106" t="s">
        <v>179</v>
      </c>
      <c r="C22" s="107">
        <v>154509</v>
      </c>
      <c r="D22" s="107">
        <v>439.06</v>
      </c>
      <c r="E22" s="107">
        <v>422.77</v>
      </c>
      <c r="F22" s="107">
        <v>29874</v>
      </c>
      <c r="G22" s="107">
        <v>528.58000000000004</v>
      </c>
      <c r="H22" s="107">
        <v>419.98</v>
      </c>
      <c r="I22" s="107">
        <v>6742</v>
      </c>
      <c r="J22" s="107">
        <v>449.34</v>
      </c>
      <c r="K22" s="107">
        <v>393.01</v>
      </c>
      <c r="L22" s="107">
        <v>191125</v>
      </c>
      <c r="M22" s="107">
        <v>1416.98</v>
      </c>
      <c r="N22" s="107">
        <v>1235.77</v>
      </c>
    </row>
    <row r="23" spans="1:14" x14ac:dyDescent="0.25">
      <c r="A23" s="105">
        <v>19</v>
      </c>
      <c r="B23" s="106" t="s">
        <v>180</v>
      </c>
      <c r="C23" s="107">
        <v>146455</v>
      </c>
      <c r="D23" s="107">
        <v>410.23</v>
      </c>
      <c r="E23" s="107">
        <v>398.19</v>
      </c>
      <c r="F23" s="107">
        <v>22226</v>
      </c>
      <c r="G23" s="107">
        <v>396.14</v>
      </c>
      <c r="H23" s="107">
        <v>329.27</v>
      </c>
      <c r="I23" s="107">
        <v>5449</v>
      </c>
      <c r="J23" s="107">
        <v>312.31</v>
      </c>
      <c r="K23" s="107">
        <v>274.32</v>
      </c>
      <c r="L23" s="107">
        <v>174130</v>
      </c>
      <c r="M23" s="107">
        <v>1118.68</v>
      </c>
      <c r="N23" s="107">
        <v>1001.78</v>
      </c>
    </row>
    <row r="24" spans="1:14" x14ac:dyDescent="0.25">
      <c r="A24" s="105">
        <v>20</v>
      </c>
      <c r="B24" s="106" t="s">
        <v>181</v>
      </c>
      <c r="C24" s="107">
        <v>66573</v>
      </c>
      <c r="D24" s="107">
        <v>153.78</v>
      </c>
      <c r="E24" s="107">
        <v>148.12</v>
      </c>
      <c r="F24" s="107">
        <v>15827</v>
      </c>
      <c r="G24" s="107">
        <v>374.33</v>
      </c>
      <c r="H24" s="107">
        <v>335.26</v>
      </c>
      <c r="I24" s="107">
        <v>7102</v>
      </c>
      <c r="J24" s="107">
        <v>532.54999999999995</v>
      </c>
      <c r="K24" s="107">
        <v>479.89</v>
      </c>
      <c r="L24" s="107">
        <v>89502</v>
      </c>
      <c r="M24" s="107">
        <v>1060.67</v>
      </c>
      <c r="N24" s="107">
        <v>963.26</v>
      </c>
    </row>
    <row r="25" spans="1:14" ht="30" x14ac:dyDescent="0.25">
      <c r="A25" s="105">
        <v>21</v>
      </c>
      <c r="B25" s="106" t="s">
        <v>182</v>
      </c>
      <c r="C25" s="107">
        <v>23911</v>
      </c>
      <c r="D25" s="107">
        <v>58.07</v>
      </c>
      <c r="E25" s="107">
        <v>40.94</v>
      </c>
      <c r="F25" s="107">
        <v>22157</v>
      </c>
      <c r="G25" s="107">
        <v>453.09</v>
      </c>
      <c r="H25" s="107">
        <v>347.28</v>
      </c>
      <c r="I25" s="107">
        <v>4358</v>
      </c>
      <c r="J25" s="107">
        <v>350.58</v>
      </c>
      <c r="K25" s="107">
        <v>302.83</v>
      </c>
      <c r="L25" s="107">
        <v>50426</v>
      </c>
      <c r="M25" s="107">
        <v>861.74</v>
      </c>
      <c r="N25" s="107">
        <v>691.05</v>
      </c>
    </row>
    <row r="26" spans="1:14" x14ac:dyDescent="0.25">
      <c r="A26" s="105">
        <v>22</v>
      </c>
      <c r="B26" s="106" t="s">
        <v>183</v>
      </c>
      <c r="C26" s="107">
        <v>40630</v>
      </c>
      <c r="D26" s="107">
        <v>115.44</v>
      </c>
      <c r="E26" s="107">
        <v>108.54</v>
      </c>
      <c r="F26" s="107">
        <v>17482</v>
      </c>
      <c r="G26" s="107">
        <v>358.4</v>
      </c>
      <c r="H26" s="107">
        <v>309.41000000000003</v>
      </c>
      <c r="I26" s="107">
        <v>3897</v>
      </c>
      <c r="J26" s="107">
        <v>283.35000000000002</v>
      </c>
      <c r="K26" s="107">
        <v>248.51</v>
      </c>
      <c r="L26" s="107">
        <v>62009</v>
      </c>
      <c r="M26" s="107">
        <v>757.19</v>
      </c>
      <c r="N26" s="107">
        <v>666.47</v>
      </c>
    </row>
    <row r="27" spans="1:14" x14ac:dyDescent="0.25">
      <c r="A27" s="105">
        <v>23</v>
      </c>
      <c r="B27" s="106" t="s">
        <v>184</v>
      </c>
      <c r="C27" s="107">
        <v>36169</v>
      </c>
      <c r="D27" s="107">
        <v>101.6</v>
      </c>
      <c r="E27" s="107">
        <v>99.44</v>
      </c>
      <c r="F27" s="107">
        <v>7687</v>
      </c>
      <c r="G27" s="107">
        <v>128.97999999999999</v>
      </c>
      <c r="H27" s="107">
        <v>111.2</v>
      </c>
      <c r="I27" s="107">
        <v>817</v>
      </c>
      <c r="J27" s="107">
        <v>39.99</v>
      </c>
      <c r="K27" s="107">
        <v>35.270000000000003</v>
      </c>
      <c r="L27" s="107">
        <v>44673</v>
      </c>
      <c r="M27" s="107">
        <v>270.57</v>
      </c>
      <c r="N27" s="107">
        <v>245.92</v>
      </c>
    </row>
    <row r="28" spans="1:14" x14ac:dyDescent="0.25">
      <c r="A28" s="105">
        <v>24</v>
      </c>
      <c r="B28" s="106" t="s">
        <v>185</v>
      </c>
      <c r="C28" s="107">
        <v>21175</v>
      </c>
      <c r="D28" s="107">
        <v>48.72</v>
      </c>
      <c r="E28" s="107">
        <v>48.24</v>
      </c>
      <c r="F28" s="107">
        <v>4956</v>
      </c>
      <c r="G28" s="107">
        <v>68.27</v>
      </c>
      <c r="H28" s="107">
        <v>65.540000000000006</v>
      </c>
      <c r="I28" s="107">
        <v>421</v>
      </c>
      <c r="J28" s="107">
        <v>29.45</v>
      </c>
      <c r="K28" s="107">
        <v>28.21</v>
      </c>
      <c r="L28" s="107">
        <v>26552</v>
      </c>
      <c r="M28" s="107">
        <v>146.44</v>
      </c>
      <c r="N28" s="107">
        <v>141.99</v>
      </c>
    </row>
    <row r="29" spans="1:14" x14ac:dyDescent="0.25">
      <c r="A29" s="105">
        <v>25</v>
      </c>
      <c r="B29" s="106" t="s">
        <v>186</v>
      </c>
      <c r="C29" s="107">
        <v>4924</v>
      </c>
      <c r="D29" s="107">
        <v>9.5500000000000007</v>
      </c>
      <c r="E29" s="107">
        <v>7.98</v>
      </c>
      <c r="F29" s="107">
        <v>3858</v>
      </c>
      <c r="G29" s="107">
        <v>74.290000000000006</v>
      </c>
      <c r="H29" s="107">
        <v>63.21</v>
      </c>
      <c r="I29" s="107">
        <v>891</v>
      </c>
      <c r="J29" s="107">
        <v>61.87</v>
      </c>
      <c r="K29" s="107">
        <v>51.68</v>
      </c>
      <c r="L29" s="107">
        <v>9673</v>
      </c>
      <c r="M29" s="107">
        <v>145.72</v>
      </c>
      <c r="N29" s="107">
        <v>122.88</v>
      </c>
    </row>
    <row r="30" spans="1:14" x14ac:dyDescent="0.25">
      <c r="A30" s="105">
        <v>26</v>
      </c>
      <c r="B30" s="106" t="s">
        <v>187</v>
      </c>
      <c r="C30" s="107">
        <v>24016</v>
      </c>
      <c r="D30" s="107">
        <v>61.33</v>
      </c>
      <c r="E30" s="107">
        <v>60.32</v>
      </c>
      <c r="F30" s="107">
        <v>2270</v>
      </c>
      <c r="G30" s="107">
        <v>34.270000000000003</v>
      </c>
      <c r="H30" s="107">
        <v>29.5</v>
      </c>
      <c r="I30" s="107">
        <v>442</v>
      </c>
      <c r="J30" s="107">
        <v>29.55</v>
      </c>
      <c r="K30" s="107">
        <v>26.3</v>
      </c>
      <c r="L30" s="107">
        <v>26728</v>
      </c>
      <c r="M30" s="107">
        <v>125.15</v>
      </c>
      <c r="N30" s="107">
        <v>116.12</v>
      </c>
    </row>
    <row r="31" spans="1:14" x14ac:dyDescent="0.25">
      <c r="A31" s="105">
        <v>27</v>
      </c>
      <c r="B31" s="106" t="s">
        <v>188</v>
      </c>
      <c r="C31" s="107">
        <v>1620</v>
      </c>
      <c r="D31" s="107">
        <v>3.49</v>
      </c>
      <c r="E31" s="107">
        <v>2.71</v>
      </c>
      <c r="F31" s="107">
        <v>1901</v>
      </c>
      <c r="G31" s="107">
        <v>45.21</v>
      </c>
      <c r="H31" s="107">
        <v>38.9</v>
      </c>
      <c r="I31" s="107">
        <v>799</v>
      </c>
      <c r="J31" s="107">
        <v>57.74</v>
      </c>
      <c r="K31" s="107">
        <v>51.57</v>
      </c>
      <c r="L31" s="107">
        <v>4320</v>
      </c>
      <c r="M31" s="107">
        <v>106.44</v>
      </c>
      <c r="N31" s="107">
        <v>93.18</v>
      </c>
    </row>
    <row r="32" spans="1:14" ht="45" x14ac:dyDescent="0.25">
      <c r="A32" s="105">
        <v>28</v>
      </c>
      <c r="B32" s="106" t="s">
        <v>189</v>
      </c>
      <c r="C32" s="107">
        <v>159</v>
      </c>
      <c r="D32" s="107">
        <v>0.6</v>
      </c>
      <c r="E32" s="107">
        <v>0.6</v>
      </c>
      <c r="F32" s="107">
        <v>2863</v>
      </c>
      <c r="G32" s="107">
        <v>55.65</v>
      </c>
      <c r="H32" s="107">
        <v>55.1</v>
      </c>
      <c r="I32" s="107">
        <v>469</v>
      </c>
      <c r="J32" s="107">
        <v>31.33</v>
      </c>
      <c r="K32" s="107">
        <v>30.39</v>
      </c>
      <c r="L32" s="107">
        <v>3491</v>
      </c>
      <c r="M32" s="107">
        <v>87.59</v>
      </c>
      <c r="N32" s="107">
        <v>86.09</v>
      </c>
    </row>
    <row r="33" spans="1:14" x14ac:dyDescent="0.25">
      <c r="A33" s="105">
        <v>29</v>
      </c>
      <c r="B33" s="106" t="s">
        <v>190</v>
      </c>
      <c r="C33" s="107">
        <v>1301</v>
      </c>
      <c r="D33" s="107">
        <v>2.75</v>
      </c>
      <c r="E33" s="107">
        <v>2.4</v>
      </c>
      <c r="F33" s="107">
        <v>1960</v>
      </c>
      <c r="G33" s="107">
        <v>44.24</v>
      </c>
      <c r="H33" s="107">
        <v>39.39</v>
      </c>
      <c r="I33" s="107">
        <v>174</v>
      </c>
      <c r="J33" s="107">
        <v>16.25</v>
      </c>
      <c r="K33" s="107">
        <v>13.01</v>
      </c>
      <c r="L33" s="107">
        <v>3435</v>
      </c>
      <c r="M33" s="107">
        <v>63.23</v>
      </c>
      <c r="N33" s="107">
        <v>54.8</v>
      </c>
    </row>
    <row r="34" spans="1:14" x14ac:dyDescent="0.25">
      <c r="A34" s="105">
        <v>30</v>
      </c>
      <c r="B34" s="106" t="s">
        <v>191</v>
      </c>
      <c r="C34" s="107">
        <v>4065</v>
      </c>
      <c r="D34" s="107">
        <v>11.37</v>
      </c>
      <c r="E34" s="107">
        <v>11.08</v>
      </c>
      <c r="F34" s="107">
        <v>1252</v>
      </c>
      <c r="G34" s="107">
        <v>23.61</v>
      </c>
      <c r="H34" s="107">
        <v>21.8</v>
      </c>
      <c r="I34" s="107">
        <v>326</v>
      </c>
      <c r="J34" s="107">
        <v>22.85</v>
      </c>
      <c r="K34" s="107">
        <v>21.29</v>
      </c>
      <c r="L34" s="107">
        <v>5643</v>
      </c>
      <c r="M34" s="107">
        <v>57.83</v>
      </c>
      <c r="N34" s="107">
        <v>54.17</v>
      </c>
    </row>
    <row r="35" spans="1:14" x14ac:dyDescent="0.25">
      <c r="A35" s="105">
        <v>31</v>
      </c>
      <c r="B35" s="106" t="s">
        <v>192</v>
      </c>
      <c r="C35" s="107">
        <v>1221</v>
      </c>
      <c r="D35" s="107">
        <v>3.38</v>
      </c>
      <c r="E35" s="107">
        <v>2.95</v>
      </c>
      <c r="F35" s="107">
        <v>1661</v>
      </c>
      <c r="G35" s="107">
        <v>29.54</v>
      </c>
      <c r="H35" s="107">
        <v>26.63</v>
      </c>
      <c r="I35" s="107">
        <v>387</v>
      </c>
      <c r="J35" s="107">
        <v>24.21</v>
      </c>
      <c r="K35" s="107">
        <v>22.2</v>
      </c>
      <c r="L35" s="107">
        <v>3269</v>
      </c>
      <c r="M35" s="107">
        <v>57.14</v>
      </c>
      <c r="N35" s="107">
        <v>51.78</v>
      </c>
    </row>
    <row r="36" spans="1:14" ht="45" x14ac:dyDescent="0.25">
      <c r="A36" s="105">
        <v>32</v>
      </c>
      <c r="B36" s="106" t="s">
        <v>193</v>
      </c>
      <c r="C36" s="107">
        <v>703</v>
      </c>
      <c r="D36" s="107">
        <v>1.68</v>
      </c>
      <c r="E36" s="107">
        <v>1.65</v>
      </c>
      <c r="F36" s="107">
        <v>1457</v>
      </c>
      <c r="G36" s="107">
        <v>30.48</v>
      </c>
      <c r="H36" s="107">
        <v>29.15</v>
      </c>
      <c r="I36" s="107">
        <v>305</v>
      </c>
      <c r="J36" s="107">
        <v>23.07</v>
      </c>
      <c r="K36" s="107">
        <v>22.4</v>
      </c>
      <c r="L36" s="107">
        <v>2465</v>
      </c>
      <c r="M36" s="107">
        <v>55.22</v>
      </c>
      <c r="N36" s="107">
        <v>53.2</v>
      </c>
    </row>
    <row r="37" spans="1:14" ht="30" x14ac:dyDescent="0.25">
      <c r="A37" s="105">
        <v>33</v>
      </c>
      <c r="B37" s="106" t="s">
        <v>194</v>
      </c>
      <c r="C37" s="107">
        <v>1076</v>
      </c>
      <c r="D37" s="107">
        <v>1.86</v>
      </c>
      <c r="E37" s="107">
        <v>1.6</v>
      </c>
      <c r="F37" s="107">
        <v>875</v>
      </c>
      <c r="G37" s="107">
        <v>17.36</v>
      </c>
      <c r="H37" s="107">
        <v>16.02</v>
      </c>
      <c r="I37" s="107">
        <v>261</v>
      </c>
      <c r="J37" s="107">
        <v>19.75</v>
      </c>
      <c r="K37" s="107">
        <v>18.79</v>
      </c>
      <c r="L37" s="107">
        <v>2212</v>
      </c>
      <c r="M37" s="107">
        <v>38.979999999999997</v>
      </c>
      <c r="N37" s="107">
        <v>36.409999999999997</v>
      </c>
    </row>
    <row r="38" spans="1:14" x14ac:dyDescent="0.25">
      <c r="A38" s="105">
        <v>34</v>
      </c>
      <c r="B38" s="106" t="s">
        <v>195</v>
      </c>
      <c r="C38" s="107">
        <v>1945</v>
      </c>
      <c r="D38" s="107">
        <v>4.8</v>
      </c>
      <c r="E38" s="107">
        <v>4.22</v>
      </c>
      <c r="F38" s="107">
        <v>923</v>
      </c>
      <c r="G38" s="107">
        <v>15.78</v>
      </c>
      <c r="H38" s="107">
        <v>13.35</v>
      </c>
      <c r="I38" s="107">
        <v>194</v>
      </c>
      <c r="J38" s="107">
        <v>12.8</v>
      </c>
      <c r="K38" s="107">
        <v>11.1</v>
      </c>
      <c r="L38" s="107">
        <v>3062</v>
      </c>
      <c r="M38" s="107">
        <v>33.369999999999997</v>
      </c>
      <c r="N38" s="107">
        <v>28.67</v>
      </c>
    </row>
    <row r="39" spans="1:14" x14ac:dyDescent="0.25">
      <c r="A39" s="105">
        <v>35</v>
      </c>
      <c r="B39" s="106" t="s">
        <v>196</v>
      </c>
      <c r="C39" s="107">
        <v>258</v>
      </c>
      <c r="D39" s="107">
        <v>0.4</v>
      </c>
      <c r="E39" s="107">
        <v>0.25</v>
      </c>
      <c r="F39" s="107">
        <v>135</v>
      </c>
      <c r="G39" s="107">
        <v>2.93</v>
      </c>
      <c r="H39" s="107">
        <v>2.0499999999999998</v>
      </c>
      <c r="I39" s="107">
        <v>61</v>
      </c>
      <c r="J39" s="107">
        <v>5.2</v>
      </c>
      <c r="K39" s="107">
        <v>2.76</v>
      </c>
      <c r="L39" s="107">
        <v>454</v>
      </c>
      <c r="M39" s="107">
        <v>8.5399999999999991</v>
      </c>
      <c r="N39" s="107">
        <v>5.07</v>
      </c>
    </row>
    <row r="40" spans="1:14" ht="30" x14ac:dyDescent="0.25">
      <c r="A40" s="105">
        <v>36</v>
      </c>
      <c r="B40" s="106" t="s">
        <v>197</v>
      </c>
      <c r="C40" s="107">
        <v>231</v>
      </c>
      <c r="D40" s="107">
        <v>0.33</v>
      </c>
      <c r="E40" s="107">
        <v>0.28999999999999998</v>
      </c>
      <c r="F40" s="107">
        <v>153</v>
      </c>
      <c r="G40" s="107">
        <v>2.9</v>
      </c>
      <c r="H40" s="107">
        <v>2.4900000000000002</v>
      </c>
      <c r="I40" s="107">
        <v>82</v>
      </c>
      <c r="J40" s="107">
        <v>3.91</v>
      </c>
      <c r="K40" s="107">
        <v>3.8</v>
      </c>
      <c r="L40" s="107">
        <v>466</v>
      </c>
      <c r="M40" s="107">
        <v>7.14</v>
      </c>
      <c r="N40" s="107">
        <v>6.59</v>
      </c>
    </row>
    <row r="41" spans="1:14" x14ac:dyDescent="0.25">
      <c r="A41" s="105">
        <v>37</v>
      </c>
      <c r="B41" s="106" t="s">
        <v>198</v>
      </c>
      <c r="C41" s="107">
        <v>136</v>
      </c>
      <c r="D41" s="107">
        <v>0.38</v>
      </c>
      <c r="E41" s="107">
        <v>0.3</v>
      </c>
      <c r="F41" s="107">
        <v>94</v>
      </c>
      <c r="G41" s="107">
        <v>2.14</v>
      </c>
      <c r="H41" s="107">
        <v>1.38</v>
      </c>
      <c r="I41" s="107">
        <v>11</v>
      </c>
      <c r="J41" s="107">
        <v>0.86</v>
      </c>
      <c r="K41" s="107">
        <v>0.43</v>
      </c>
      <c r="L41" s="107">
        <v>241</v>
      </c>
      <c r="M41" s="107">
        <v>3.37</v>
      </c>
      <c r="N41" s="107">
        <v>2.11</v>
      </c>
    </row>
    <row r="42" spans="1:14" x14ac:dyDescent="0.25">
      <c r="A42" s="108"/>
      <c r="B42" s="108" t="s">
        <v>158</v>
      </c>
      <c r="C42" s="108">
        <v>7716204</v>
      </c>
      <c r="D42" s="108">
        <v>19767.599999999999</v>
      </c>
      <c r="E42" s="108">
        <v>19195.39</v>
      </c>
      <c r="F42" s="108">
        <v>1728347</v>
      </c>
      <c r="G42" s="108">
        <v>29281.74</v>
      </c>
      <c r="H42" s="108">
        <v>25817.18</v>
      </c>
      <c r="I42" s="108">
        <v>284502</v>
      </c>
      <c r="J42" s="108">
        <v>19874.650000000001</v>
      </c>
      <c r="K42" s="108">
        <v>17737.77</v>
      </c>
      <c r="L42" s="108">
        <v>9729053</v>
      </c>
      <c r="M42" s="108">
        <v>68923.990000000005</v>
      </c>
      <c r="N42" s="108">
        <v>62750.34</v>
      </c>
    </row>
  </sheetData>
  <mergeCells count="8">
    <mergeCell ref="B1:L1"/>
    <mergeCell ref="A2:N2"/>
    <mergeCell ref="A3:A4"/>
    <mergeCell ref="B3:B4"/>
    <mergeCell ref="C3:E3"/>
    <mergeCell ref="F3:H3"/>
    <mergeCell ref="I3:K3"/>
    <mergeCell ref="L3:N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workbookViewId="0">
      <selection activeCell="S9" sqref="S9"/>
    </sheetView>
  </sheetViews>
  <sheetFormatPr defaultRowHeight="15" x14ac:dyDescent="0.25"/>
  <sheetData>
    <row r="1" spans="1:16" x14ac:dyDescent="0.25">
      <c r="A1" s="1029" t="s">
        <v>199</v>
      </c>
      <c r="B1" s="1029"/>
      <c r="C1" s="1029"/>
      <c r="D1" s="1029"/>
      <c r="E1" s="1029"/>
      <c r="F1" s="1029"/>
      <c r="G1" s="1029"/>
      <c r="H1" s="1029"/>
      <c r="I1" s="1029"/>
      <c r="J1" s="1029"/>
      <c r="K1" s="1029"/>
      <c r="L1" s="1029"/>
      <c r="M1" s="1029"/>
      <c r="N1" s="1029"/>
    </row>
    <row r="2" spans="1:16" x14ac:dyDescent="0.25">
      <c r="A2" s="1026" t="s">
        <v>200</v>
      </c>
      <c r="B2" s="1027"/>
      <c r="C2" s="1027"/>
      <c r="D2" s="1027"/>
      <c r="E2" s="1027"/>
      <c r="F2" s="1027"/>
      <c r="G2" s="1027"/>
      <c r="H2" s="1027"/>
      <c r="I2" s="1027"/>
      <c r="J2" s="1027"/>
      <c r="K2" s="1027"/>
      <c r="L2" s="1027"/>
      <c r="M2" s="1027"/>
      <c r="N2" s="1027"/>
      <c r="O2" s="1027"/>
      <c r="P2" s="1028"/>
    </row>
    <row r="3" spans="1:16" x14ac:dyDescent="0.25">
      <c r="A3" s="1010" t="s">
        <v>153</v>
      </c>
      <c r="B3" s="1010" t="s">
        <v>201</v>
      </c>
      <c r="C3" s="1010" t="s">
        <v>202</v>
      </c>
      <c r="D3" s="1010" t="s">
        <v>203</v>
      </c>
      <c r="E3" s="1018" t="s">
        <v>155</v>
      </c>
      <c r="F3" s="1019"/>
      <c r="G3" s="1020"/>
      <c r="H3" s="1018" t="s">
        <v>156</v>
      </c>
      <c r="I3" s="1019"/>
      <c r="J3" s="1020"/>
      <c r="K3" s="1018" t="s">
        <v>157</v>
      </c>
      <c r="L3" s="1019"/>
      <c r="M3" s="1020"/>
      <c r="N3" s="1018" t="s">
        <v>158</v>
      </c>
      <c r="O3" s="1019"/>
      <c r="P3" s="1020"/>
    </row>
    <row r="4" spans="1:16" x14ac:dyDescent="0.25">
      <c r="A4" s="1024"/>
      <c r="B4" s="1024"/>
      <c r="C4" s="1024"/>
      <c r="D4" s="1024"/>
      <c r="E4" s="1021" t="s">
        <v>204</v>
      </c>
      <c r="F4" s="1022"/>
      <c r="G4" s="1023"/>
      <c r="H4" s="1021" t="s">
        <v>205</v>
      </c>
      <c r="I4" s="1022"/>
      <c r="J4" s="1023"/>
      <c r="K4" s="1021" t="s">
        <v>206</v>
      </c>
      <c r="L4" s="1022"/>
      <c r="M4" s="1023"/>
      <c r="N4" s="1021"/>
      <c r="O4" s="1022"/>
      <c r="P4" s="1023"/>
    </row>
    <row r="5" spans="1:16" ht="45" x14ac:dyDescent="0.25">
      <c r="A5" s="1011"/>
      <c r="B5" s="1011"/>
      <c r="C5" s="1011"/>
      <c r="D5" s="1011"/>
      <c r="E5" s="104" t="s">
        <v>159</v>
      </c>
      <c r="F5" s="104" t="s">
        <v>160</v>
      </c>
      <c r="G5" s="104" t="s">
        <v>161</v>
      </c>
      <c r="H5" s="104" t="s">
        <v>159</v>
      </c>
      <c r="I5" s="104" t="s">
        <v>160</v>
      </c>
      <c r="J5" s="104" t="s">
        <v>161</v>
      </c>
      <c r="K5" s="104" t="s">
        <v>159</v>
      </c>
      <c r="L5" s="104" t="s">
        <v>160</v>
      </c>
      <c r="M5" s="104" t="s">
        <v>161</v>
      </c>
      <c r="N5" s="104" t="s">
        <v>159</v>
      </c>
      <c r="O5" s="104" t="s">
        <v>160</v>
      </c>
      <c r="P5" s="104" t="s">
        <v>161</v>
      </c>
    </row>
    <row r="6" spans="1:16" x14ac:dyDescent="0.25">
      <c r="A6" s="109">
        <v>1</v>
      </c>
      <c r="B6" s="1015" t="s">
        <v>207</v>
      </c>
      <c r="C6" s="1016"/>
      <c r="D6" s="1016"/>
      <c r="E6" s="1016"/>
      <c r="F6" s="1016"/>
      <c r="G6" s="1016"/>
      <c r="H6" s="1016"/>
      <c r="I6" s="1016"/>
      <c r="J6" s="1016"/>
      <c r="K6" s="1016"/>
      <c r="L6" s="1016"/>
      <c r="M6" s="1016"/>
      <c r="N6" s="1016"/>
      <c r="O6" s="1017"/>
      <c r="P6" s="110"/>
    </row>
    <row r="7" spans="1:16" ht="45" x14ac:dyDescent="0.25">
      <c r="A7" s="109">
        <v>1.1000000000000001</v>
      </c>
      <c r="B7" s="107"/>
      <c r="C7" s="109" t="s">
        <v>15</v>
      </c>
      <c r="D7" s="109" t="s">
        <v>208</v>
      </c>
      <c r="E7" s="107">
        <v>446</v>
      </c>
      <c r="F7" s="107">
        <v>1.32</v>
      </c>
      <c r="G7" s="107">
        <v>1.29</v>
      </c>
      <c r="H7" s="107">
        <v>2560</v>
      </c>
      <c r="I7" s="107">
        <v>75.59</v>
      </c>
      <c r="J7" s="107">
        <v>74.63</v>
      </c>
      <c r="K7" s="107">
        <v>3204</v>
      </c>
      <c r="L7" s="107">
        <v>247.8</v>
      </c>
      <c r="M7" s="107">
        <v>247.54</v>
      </c>
      <c r="N7" s="107">
        <v>6210</v>
      </c>
      <c r="O7" s="107">
        <v>324.72000000000003</v>
      </c>
      <c r="P7" s="107">
        <v>323.45999999999998</v>
      </c>
    </row>
    <row r="8" spans="1:16" x14ac:dyDescent="0.25">
      <c r="A8" s="107"/>
      <c r="B8" s="107"/>
      <c r="C8" s="107" t="s">
        <v>158</v>
      </c>
      <c r="D8" s="107"/>
      <c r="E8" s="107">
        <v>446</v>
      </c>
      <c r="F8" s="107">
        <v>1.32</v>
      </c>
      <c r="G8" s="107">
        <v>1.29</v>
      </c>
      <c r="H8" s="107">
        <v>2560</v>
      </c>
      <c r="I8" s="107">
        <v>75.59</v>
      </c>
      <c r="J8" s="107">
        <v>74.63</v>
      </c>
      <c r="K8" s="107">
        <v>3204</v>
      </c>
      <c r="L8" s="107">
        <v>247.8</v>
      </c>
      <c r="M8" s="107">
        <v>247.54</v>
      </c>
      <c r="N8" s="107">
        <v>6210</v>
      </c>
      <c r="O8" s="107">
        <v>324.72000000000003</v>
      </c>
      <c r="P8" s="107">
        <v>323.45999999999998</v>
      </c>
    </row>
    <row r="9" spans="1:16" x14ac:dyDescent="0.25">
      <c r="A9" s="109">
        <v>2</v>
      </c>
      <c r="B9" s="1015" t="s">
        <v>209</v>
      </c>
      <c r="C9" s="1016"/>
      <c r="D9" s="1016"/>
      <c r="E9" s="1016"/>
      <c r="F9" s="1016"/>
      <c r="G9" s="1016"/>
      <c r="H9" s="1016"/>
      <c r="I9" s="1016"/>
      <c r="J9" s="1016"/>
      <c r="K9" s="1016"/>
      <c r="L9" s="1016"/>
      <c r="M9" s="1016"/>
      <c r="N9" s="1016"/>
      <c r="O9" s="1017"/>
      <c r="P9" s="110"/>
    </row>
    <row r="10" spans="1:16" ht="45" x14ac:dyDescent="0.25">
      <c r="A10" s="109">
        <v>2.1</v>
      </c>
      <c r="B10" s="107"/>
      <c r="C10" s="109" t="s">
        <v>210</v>
      </c>
      <c r="D10" s="109" t="s">
        <v>208</v>
      </c>
      <c r="E10" s="107">
        <v>3</v>
      </c>
      <c r="F10" s="107">
        <v>0</v>
      </c>
      <c r="G10" s="107">
        <v>0</v>
      </c>
      <c r="H10" s="107">
        <v>39</v>
      </c>
      <c r="I10" s="107">
        <v>1.2</v>
      </c>
      <c r="J10" s="107">
        <v>1.1599999999999999</v>
      </c>
      <c r="K10" s="107">
        <v>19</v>
      </c>
      <c r="L10" s="107">
        <v>1.67</v>
      </c>
      <c r="M10" s="107">
        <v>1.67</v>
      </c>
      <c r="N10" s="107">
        <v>61</v>
      </c>
      <c r="O10" s="107">
        <v>2.87</v>
      </c>
      <c r="P10" s="107">
        <v>2.83</v>
      </c>
    </row>
    <row r="11" spans="1:16" ht="30" x14ac:dyDescent="0.25">
      <c r="A11" s="109">
        <v>2.2000000000000002</v>
      </c>
      <c r="B11" s="107"/>
      <c r="C11" s="109" t="s">
        <v>14</v>
      </c>
      <c r="D11" s="109" t="s">
        <v>208</v>
      </c>
      <c r="E11" s="107">
        <v>5104</v>
      </c>
      <c r="F11" s="107">
        <v>32.770000000000003</v>
      </c>
      <c r="G11" s="107">
        <v>32.36</v>
      </c>
      <c r="H11" s="107">
        <v>4255</v>
      </c>
      <c r="I11" s="107">
        <v>106.37</v>
      </c>
      <c r="J11" s="107">
        <v>100.38</v>
      </c>
      <c r="K11" s="107">
        <v>1649</v>
      </c>
      <c r="L11" s="107">
        <v>133.97</v>
      </c>
      <c r="M11" s="107">
        <v>128.66999999999999</v>
      </c>
      <c r="N11" s="107">
        <v>11008</v>
      </c>
      <c r="O11" s="107">
        <v>273.12</v>
      </c>
      <c r="P11" s="107">
        <v>261.42</v>
      </c>
    </row>
    <row r="12" spans="1:16" ht="45" x14ac:dyDescent="0.25">
      <c r="A12" s="109">
        <v>2.2999999999999998</v>
      </c>
      <c r="B12" s="107"/>
      <c r="C12" s="109" t="s">
        <v>23</v>
      </c>
      <c r="D12" s="109" t="s">
        <v>208</v>
      </c>
      <c r="E12" s="107">
        <v>5193</v>
      </c>
      <c r="F12" s="107">
        <v>3.31</v>
      </c>
      <c r="G12" s="107">
        <v>1.71</v>
      </c>
      <c r="H12" s="107">
        <v>970</v>
      </c>
      <c r="I12" s="107">
        <v>21.68</v>
      </c>
      <c r="J12" s="107">
        <v>14.54</v>
      </c>
      <c r="K12" s="107">
        <v>245</v>
      </c>
      <c r="L12" s="107">
        <v>20.6</v>
      </c>
      <c r="M12" s="107">
        <v>14.38</v>
      </c>
      <c r="N12" s="107">
        <v>6408</v>
      </c>
      <c r="O12" s="107">
        <v>45.6</v>
      </c>
      <c r="P12" s="107">
        <v>30.63</v>
      </c>
    </row>
    <row r="13" spans="1:16" ht="45" x14ac:dyDescent="0.25">
      <c r="A13" s="109">
        <v>2.4</v>
      </c>
      <c r="B13" s="107"/>
      <c r="C13" s="109" t="s">
        <v>26</v>
      </c>
      <c r="D13" s="109" t="s">
        <v>208</v>
      </c>
      <c r="E13" s="107">
        <v>201</v>
      </c>
      <c r="F13" s="107">
        <v>0.7</v>
      </c>
      <c r="G13" s="107">
        <v>0.49</v>
      </c>
      <c r="H13" s="107">
        <v>350</v>
      </c>
      <c r="I13" s="107">
        <v>7.71</v>
      </c>
      <c r="J13" s="107">
        <v>4.03</v>
      </c>
      <c r="K13" s="107">
        <v>103</v>
      </c>
      <c r="L13" s="107">
        <v>8.73</v>
      </c>
      <c r="M13" s="107">
        <v>6.67</v>
      </c>
      <c r="N13" s="107">
        <v>654</v>
      </c>
      <c r="O13" s="107">
        <v>17.13</v>
      </c>
      <c r="P13" s="107">
        <v>11.19</v>
      </c>
    </row>
    <row r="14" spans="1:16" ht="45" x14ac:dyDescent="0.25">
      <c r="A14" s="109">
        <v>2.5</v>
      </c>
      <c r="B14" s="107"/>
      <c r="C14" s="109" t="s">
        <v>211</v>
      </c>
      <c r="D14" s="109" t="s">
        <v>208</v>
      </c>
      <c r="E14" s="107">
        <v>28</v>
      </c>
      <c r="F14" s="107">
        <v>0.05</v>
      </c>
      <c r="G14" s="107">
        <v>0.04</v>
      </c>
      <c r="H14" s="107">
        <v>32</v>
      </c>
      <c r="I14" s="107">
        <v>0.78</v>
      </c>
      <c r="J14" s="107">
        <v>0.6</v>
      </c>
      <c r="K14" s="107">
        <v>3</v>
      </c>
      <c r="L14" s="107">
        <v>0.2</v>
      </c>
      <c r="M14" s="107">
        <v>0.2</v>
      </c>
      <c r="N14" s="107">
        <v>63</v>
      </c>
      <c r="O14" s="107">
        <v>1.03</v>
      </c>
      <c r="P14" s="107">
        <v>0.84</v>
      </c>
    </row>
    <row r="15" spans="1:16" ht="30" x14ac:dyDescent="0.25">
      <c r="A15" s="109">
        <v>2.6</v>
      </c>
      <c r="B15" s="107"/>
      <c r="C15" s="109" t="s">
        <v>28</v>
      </c>
      <c r="D15" s="109" t="s">
        <v>208</v>
      </c>
      <c r="E15" s="107">
        <v>462</v>
      </c>
      <c r="F15" s="107">
        <v>1.27</v>
      </c>
      <c r="G15" s="107">
        <v>0.73</v>
      </c>
      <c r="H15" s="107">
        <v>458</v>
      </c>
      <c r="I15" s="107">
        <v>7.2</v>
      </c>
      <c r="J15" s="107">
        <v>4.21</v>
      </c>
      <c r="K15" s="107">
        <v>23</v>
      </c>
      <c r="L15" s="107">
        <v>2.06</v>
      </c>
      <c r="M15" s="107">
        <v>1.18</v>
      </c>
      <c r="N15" s="107">
        <v>943</v>
      </c>
      <c r="O15" s="107">
        <v>10.53</v>
      </c>
      <c r="P15" s="107">
        <v>6.13</v>
      </c>
    </row>
    <row r="16" spans="1:16" x14ac:dyDescent="0.25">
      <c r="A16" s="107"/>
      <c r="B16" s="107"/>
      <c r="C16" s="107" t="s">
        <v>158</v>
      </c>
      <c r="D16" s="107"/>
      <c r="E16" s="107">
        <v>10991</v>
      </c>
      <c r="F16" s="107">
        <v>38.11</v>
      </c>
      <c r="G16" s="107">
        <v>35.340000000000003</v>
      </c>
      <c r="H16" s="107">
        <v>6104</v>
      </c>
      <c r="I16" s="107">
        <v>144.94</v>
      </c>
      <c r="J16" s="107">
        <v>124.93</v>
      </c>
      <c r="K16" s="107">
        <v>2042</v>
      </c>
      <c r="L16" s="107">
        <v>167.23</v>
      </c>
      <c r="M16" s="107">
        <v>152.77000000000001</v>
      </c>
      <c r="N16" s="107">
        <v>19137</v>
      </c>
      <c r="O16" s="107">
        <v>350.28</v>
      </c>
      <c r="P16" s="107">
        <v>313.04000000000002</v>
      </c>
    </row>
    <row r="17" spans="1:16" x14ac:dyDescent="0.25">
      <c r="A17" s="109">
        <v>3</v>
      </c>
      <c r="B17" s="1015" t="s">
        <v>212</v>
      </c>
      <c r="C17" s="1016"/>
      <c r="D17" s="1016"/>
      <c r="E17" s="1016"/>
      <c r="F17" s="1016"/>
      <c r="G17" s="1016"/>
      <c r="H17" s="1016"/>
      <c r="I17" s="1016"/>
      <c r="J17" s="1016"/>
      <c r="K17" s="1016"/>
      <c r="L17" s="1016"/>
      <c r="M17" s="1016"/>
      <c r="N17" s="1016"/>
      <c r="O17" s="1017"/>
      <c r="P17" s="110"/>
    </row>
    <row r="18" spans="1:16" ht="45" x14ac:dyDescent="0.25">
      <c r="A18" s="109">
        <v>3.1</v>
      </c>
      <c r="B18" s="107"/>
      <c r="C18" s="109" t="s">
        <v>213</v>
      </c>
      <c r="D18" s="109" t="s">
        <v>208</v>
      </c>
      <c r="E18" s="107">
        <v>9</v>
      </c>
      <c r="F18" s="107">
        <v>0.03</v>
      </c>
      <c r="G18" s="107">
        <v>0.02</v>
      </c>
      <c r="H18" s="107">
        <v>130</v>
      </c>
      <c r="I18" s="107">
        <v>2.78</v>
      </c>
      <c r="J18" s="107">
        <v>2.2999999999999998</v>
      </c>
      <c r="K18" s="107">
        <v>30</v>
      </c>
      <c r="L18" s="107">
        <v>2.41</v>
      </c>
      <c r="M18" s="107">
        <v>2.39</v>
      </c>
      <c r="N18" s="107">
        <v>169</v>
      </c>
      <c r="O18" s="107">
        <v>5.22</v>
      </c>
      <c r="P18" s="107">
        <v>4.71</v>
      </c>
    </row>
    <row r="19" spans="1:16" ht="30" x14ac:dyDescent="0.25">
      <c r="A19" s="109">
        <v>3.2</v>
      </c>
      <c r="B19" s="107"/>
      <c r="C19" s="109" t="s">
        <v>214</v>
      </c>
      <c r="D19" s="109" t="s">
        <v>208</v>
      </c>
      <c r="E19" s="107">
        <v>45</v>
      </c>
      <c r="F19" s="107">
        <v>0.12</v>
      </c>
      <c r="G19" s="107">
        <v>0.01</v>
      </c>
      <c r="H19" s="107">
        <v>369</v>
      </c>
      <c r="I19" s="107">
        <v>8.8800000000000008</v>
      </c>
      <c r="J19" s="107">
        <v>3.89</v>
      </c>
      <c r="K19" s="107">
        <v>255</v>
      </c>
      <c r="L19" s="107">
        <v>16.41</v>
      </c>
      <c r="M19" s="107">
        <v>5.91</v>
      </c>
      <c r="N19" s="107">
        <v>669</v>
      </c>
      <c r="O19" s="107">
        <v>25.41</v>
      </c>
      <c r="P19" s="107">
        <v>9.81</v>
      </c>
    </row>
    <row r="20" spans="1:16" ht="45" x14ac:dyDescent="0.25">
      <c r="A20" s="109">
        <v>3.3</v>
      </c>
      <c r="B20" s="107"/>
      <c r="C20" s="109" t="s">
        <v>215</v>
      </c>
      <c r="D20" s="109" t="s">
        <v>208</v>
      </c>
      <c r="E20" s="107">
        <v>0</v>
      </c>
      <c r="F20" s="107">
        <v>0</v>
      </c>
      <c r="G20" s="107">
        <v>0</v>
      </c>
      <c r="H20" s="107">
        <v>1</v>
      </c>
      <c r="I20" s="107">
        <v>0.01</v>
      </c>
      <c r="J20" s="107">
        <v>0</v>
      </c>
      <c r="K20" s="107">
        <v>0</v>
      </c>
      <c r="L20" s="107">
        <v>0</v>
      </c>
      <c r="M20" s="107">
        <v>0</v>
      </c>
      <c r="N20" s="107">
        <v>1</v>
      </c>
      <c r="O20" s="107">
        <v>0.01</v>
      </c>
      <c r="P20" s="107">
        <v>0</v>
      </c>
    </row>
    <row r="21" spans="1:16" ht="30" x14ac:dyDescent="0.25">
      <c r="A21" s="109">
        <v>3.4</v>
      </c>
      <c r="B21" s="107"/>
      <c r="C21" s="109" t="s">
        <v>216</v>
      </c>
      <c r="D21" s="109" t="s">
        <v>208</v>
      </c>
      <c r="E21" s="107">
        <v>0</v>
      </c>
      <c r="F21" s="107">
        <v>0</v>
      </c>
      <c r="G21" s="107">
        <v>0</v>
      </c>
      <c r="H21" s="107">
        <v>0</v>
      </c>
      <c r="I21" s="107">
        <v>0</v>
      </c>
      <c r="J21" s="107">
        <v>0</v>
      </c>
      <c r="K21" s="107">
        <v>4</v>
      </c>
      <c r="L21" s="107">
        <v>0.3</v>
      </c>
      <c r="M21" s="107">
        <v>0.3</v>
      </c>
      <c r="N21" s="107">
        <v>4</v>
      </c>
      <c r="O21" s="107">
        <v>0.3</v>
      </c>
      <c r="P21" s="107">
        <v>0.3</v>
      </c>
    </row>
    <row r="22" spans="1:16" ht="45" x14ac:dyDescent="0.25">
      <c r="A22" s="109">
        <v>3.5</v>
      </c>
      <c r="B22" s="107"/>
      <c r="C22" s="109" t="s">
        <v>217</v>
      </c>
      <c r="D22" s="109" t="s">
        <v>208</v>
      </c>
      <c r="E22" s="107">
        <v>0</v>
      </c>
      <c r="F22" s="107">
        <v>0</v>
      </c>
      <c r="G22" s="107">
        <v>0</v>
      </c>
      <c r="H22" s="107">
        <v>2</v>
      </c>
      <c r="I22" s="107">
        <v>0.06</v>
      </c>
      <c r="J22" s="107">
        <v>0.06</v>
      </c>
      <c r="K22" s="107">
        <v>1</v>
      </c>
      <c r="L22" s="107">
        <v>0.1</v>
      </c>
      <c r="M22" s="107">
        <v>0.1</v>
      </c>
      <c r="N22" s="107">
        <v>3</v>
      </c>
      <c r="O22" s="107">
        <v>0.16</v>
      </c>
      <c r="P22" s="107">
        <v>0.16</v>
      </c>
    </row>
    <row r="23" spans="1:16" ht="30" x14ac:dyDescent="0.25">
      <c r="A23" s="109">
        <v>3.6</v>
      </c>
      <c r="B23" s="107"/>
      <c r="C23" s="109" t="s">
        <v>218</v>
      </c>
      <c r="D23" s="109" t="s">
        <v>208</v>
      </c>
      <c r="E23" s="107">
        <v>1705</v>
      </c>
      <c r="F23" s="107">
        <v>5.32</v>
      </c>
      <c r="G23" s="107">
        <v>5.32</v>
      </c>
      <c r="H23" s="107">
        <v>139</v>
      </c>
      <c r="I23" s="107">
        <v>4.3899999999999997</v>
      </c>
      <c r="J23" s="107">
        <v>4.3899999999999997</v>
      </c>
      <c r="K23" s="107">
        <v>108</v>
      </c>
      <c r="L23" s="107">
        <v>7.71</v>
      </c>
      <c r="M23" s="107">
        <v>7.71</v>
      </c>
      <c r="N23" s="107">
        <v>1952</v>
      </c>
      <c r="O23" s="107">
        <v>17.420000000000002</v>
      </c>
      <c r="P23" s="107">
        <v>17.420000000000002</v>
      </c>
    </row>
    <row r="24" spans="1:16" ht="30" x14ac:dyDescent="0.25">
      <c r="A24" s="109">
        <v>3.7</v>
      </c>
      <c r="B24" s="107"/>
      <c r="C24" s="109" t="s">
        <v>219</v>
      </c>
      <c r="D24" s="109" t="s">
        <v>208</v>
      </c>
      <c r="E24" s="107">
        <v>72</v>
      </c>
      <c r="F24" s="107">
        <v>0.28999999999999998</v>
      </c>
      <c r="G24" s="107">
        <v>0.28999999999999998</v>
      </c>
      <c r="H24" s="107">
        <v>1924</v>
      </c>
      <c r="I24" s="107">
        <v>47.18</v>
      </c>
      <c r="J24" s="107">
        <v>47.18</v>
      </c>
      <c r="K24" s="107">
        <v>551</v>
      </c>
      <c r="L24" s="107">
        <v>47.94</v>
      </c>
      <c r="M24" s="107">
        <v>47.94</v>
      </c>
      <c r="N24" s="107">
        <v>2547</v>
      </c>
      <c r="O24" s="107">
        <v>95.41</v>
      </c>
      <c r="P24" s="107">
        <v>95.41</v>
      </c>
    </row>
    <row r="25" spans="1:16" ht="30" x14ac:dyDescent="0.25">
      <c r="A25" s="109">
        <v>3.8</v>
      </c>
      <c r="B25" s="107"/>
      <c r="C25" s="109" t="s">
        <v>220</v>
      </c>
      <c r="D25" s="109" t="s">
        <v>208</v>
      </c>
      <c r="E25" s="107">
        <v>473</v>
      </c>
      <c r="F25" s="107">
        <v>1.37</v>
      </c>
      <c r="G25" s="107">
        <v>1.37</v>
      </c>
      <c r="H25" s="107">
        <v>640</v>
      </c>
      <c r="I25" s="107">
        <v>16.27</v>
      </c>
      <c r="J25" s="107">
        <v>16.27</v>
      </c>
      <c r="K25" s="107">
        <v>273</v>
      </c>
      <c r="L25" s="107">
        <v>16.16</v>
      </c>
      <c r="M25" s="107">
        <v>16.16</v>
      </c>
      <c r="N25" s="107">
        <v>1386</v>
      </c>
      <c r="O25" s="107">
        <v>33.81</v>
      </c>
      <c r="P25" s="107">
        <v>33.81</v>
      </c>
    </row>
    <row r="26" spans="1:16" ht="45" x14ac:dyDescent="0.25">
      <c r="A26" s="109">
        <v>3.9</v>
      </c>
      <c r="B26" s="107"/>
      <c r="C26" s="109" t="s">
        <v>221</v>
      </c>
      <c r="D26" s="109" t="s">
        <v>208</v>
      </c>
      <c r="E26" s="107">
        <v>3755</v>
      </c>
      <c r="F26" s="107">
        <v>3.58</v>
      </c>
      <c r="G26" s="107">
        <v>3.58</v>
      </c>
      <c r="H26" s="107">
        <v>107</v>
      </c>
      <c r="I26" s="107">
        <v>2.83</v>
      </c>
      <c r="J26" s="107">
        <v>2.83</v>
      </c>
      <c r="K26" s="107">
        <v>41</v>
      </c>
      <c r="L26" s="107">
        <v>2.69</v>
      </c>
      <c r="M26" s="107">
        <v>2.69</v>
      </c>
      <c r="N26" s="107">
        <v>3903</v>
      </c>
      <c r="O26" s="107">
        <v>9.1</v>
      </c>
      <c r="P26" s="107">
        <v>9.1</v>
      </c>
    </row>
    <row r="27" spans="1:16" ht="45" x14ac:dyDescent="0.25">
      <c r="A27" s="109">
        <v>3.1</v>
      </c>
      <c r="B27" s="107"/>
      <c r="C27" s="109" t="s">
        <v>222</v>
      </c>
      <c r="D27" s="109" t="s">
        <v>208</v>
      </c>
      <c r="E27" s="107">
        <v>29</v>
      </c>
      <c r="F27" s="107">
        <v>0.1</v>
      </c>
      <c r="G27" s="107">
        <v>0.1</v>
      </c>
      <c r="H27" s="107">
        <v>282</v>
      </c>
      <c r="I27" s="107">
        <v>4.62</v>
      </c>
      <c r="J27" s="107">
        <v>4.62</v>
      </c>
      <c r="K27" s="107">
        <v>189</v>
      </c>
      <c r="L27" s="107">
        <v>4.29</v>
      </c>
      <c r="M27" s="107">
        <v>4.29</v>
      </c>
      <c r="N27" s="107">
        <v>500</v>
      </c>
      <c r="O27" s="107">
        <v>9.01</v>
      </c>
      <c r="P27" s="107">
        <v>9.01</v>
      </c>
    </row>
    <row r="28" spans="1:16" x14ac:dyDescent="0.25">
      <c r="A28" s="107"/>
      <c r="B28" s="107"/>
      <c r="C28" s="107" t="s">
        <v>158</v>
      </c>
      <c r="D28" s="107"/>
      <c r="E28" s="107">
        <v>6088</v>
      </c>
      <c r="F28" s="107">
        <v>10.81</v>
      </c>
      <c r="G28" s="107">
        <v>10.69</v>
      </c>
      <c r="H28" s="107">
        <v>3594</v>
      </c>
      <c r="I28" s="107">
        <v>87.03</v>
      </c>
      <c r="J28" s="107">
        <v>81.55</v>
      </c>
      <c r="K28" s="107">
        <v>1452</v>
      </c>
      <c r="L28" s="107">
        <v>98</v>
      </c>
      <c r="M28" s="107">
        <v>87.49</v>
      </c>
      <c r="N28" s="107">
        <v>11134</v>
      </c>
      <c r="O28" s="107">
        <v>195.84</v>
      </c>
      <c r="P28" s="107">
        <v>179.73</v>
      </c>
    </row>
    <row r="29" spans="1:16" x14ac:dyDescent="0.25">
      <c r="A29" s="109">
        <v>4</v>
      </c>
      <c r="B29" s="1015" t="s">
        <v>223</v>
      </c>
      <c r="C29" s="1016"/>
      <c r="D29" s="1016"/>
      <c r="E29" s="1016"/>
      <c r="F29" s="1016"/>
      <c r="G29" s="1016"/>
      <c r="H29" s="1016"/>
      <c r="I29" s="1016"/>
      <c r="J29" s="1016"/>
      <c r="K29" s="1016"/>
      <c r="L29" s="1016"/>
      <c r="M29" s="1016"/>
      <c r="N29" s="1016"/>
      <c r="O29" s="1017"/>
      <c r="P29" s="110"/>
    </row>
    <row r="30" spans="1:16" ht="60" x14ac:dyDescent="0.25">
      <c r="A30" s="109">
        <v>4.0999999999999996</v>
      </c>
      <c r="B30" s="107"/>
      <c r="C30" s="109" t="s">
        <v>57</v>
      </c>
      <c r="D30" s="109" t="s">
        <v>224</v>
      </c>
      <c r="E30" s="107">
        <v>5720</v>
      </c>
      <c r="F30" s="107">
        <v>19.420000000000002</v>
      </c>
      <c r="G30" s="107">
        <v>19.420000000000002</v>
      </c>
      <c r="H30" s="107">
        <v>9327</v>
      </c>
      <c r="I30" s="107">
        <v>129.30000000000001</v>
      </c>
      <c r="J30" s="107">
        <v>129.30000000000001</v>
      </c>
      <c r="K30" s="107">
        <v>164</v>
      </c>
      <c r="L30" s="107">
        <v>14.12</v>
      </c>
      <c r="M30" s="107">
        <v>14.12</v>
      </c>
      <c r="N30" s="107">
        <v>15211</v>
      </c>
      <c r="O30" s="107">
        <v>162.84</v>
      </c>
      <c r="P30" s="107">
        <v>162.84</v>
      </c>
    </row>
    <row r="31" spans="1:16" ht="45" x14ac:dyDescent="0.25">
      <c r="A31" s="109">
        <v>4.2</v>
      </c>
      <c r="B31" s="107"/>
      <c r="C31" s="109" t="s">
        <v>225</v>
      </c>
      <c r="D31" s="109"/>
      <c r="E31" s="107">
        <v>7761</v>
      </c>
      <c r="F31" s="107">
        <v>22.97</v>
      </c>
      <c r="G31" s="107">
        <v>22.97</v>
      </c>
      <c r="H31" s="107">
        <v>7878</v>
      </c>
      <c r="I31" s="107">
        <v>92.08</v>
      </c>
      <c r="J31" s="107">
        <v>91.16</v>
      </c>
      <c r="K31" s="107">
        <v>50</v>
      </c>
      <c r="L31" s="107">
        <v>3.87</v>
      </c>
      <c r="M31" s="107">
        <v>3.87</v>
      </c>
      <c r="N31" s="107">
        <v>15689</v>
      </c>
      <c r="O31" s="107">
        <v>118.91</v>
      </c>
      <c r="P31" s="107">
        <v>117.99</v>
      </c>
    </row>
    <row r="32" spans="1:16" x14ac:dyDescent="0.25">
      <c r="A32" s="107"/>
      <c r="B32" s="107"/>
      <c r="C32" s="107" t="s">
        <v>158</v>
      </c>
      <c r="D32" s="107"/>
      <c r="E32" s="107">
        <v>13481</v>
      </c>
      <c r="F32" s="107">
        <v>42.38</v>
      </c>
      <c r="G32" s="107">
        <v>42.38</v>
      </c>
      <c r="H32" s="107">
        <v>17205</v>
      </c>
      <c r="I32" s="107">
        <v>221.38</v>
      </c>
      <c r="J32" s="107">
        <v>220.46</v>
      </c>
      <c r="K32" s="107">
        <v>214</v>
      </c>
      <c r="L32" s="107">
        <v>17.989999999999998</v>
      </c>
      <c r="M32" s="107">
        <v>17.989999999999998</v>
      </c>
      <c r="N32" s="107">
        <v>30900</v>
      </c>
      <c r="O32" s="107">
        <v>281.75</v>
      </c>
      <c r="P32" s="107">
        <v>280.83</v>
      </c>
    </row>
    <row r="33" spans="1:16" x14ac:dyDescent="0.25">
      <c r="A33" s="109">
        <v>5</v>
      </c>
      <c r="B33" s="1015" t="s">
        <v>226</v>
      </c>
      <c r="C33" s="1016"/>
      <c r="D33" s="1016"/>
      <c r="E33" s="1016"/>
      <c r="F33" s="1016"/>
      <c r="G33" s="1016"/>
      <c r="H33" s="1016"/>
      <c r="I33" s="1016"/>
      <c r="J33" s="1016"/>
      <c r="K33" s="1016"/>
      <c r="L33" s="1016"/>
      <c r="M33" s="1016"/>
      <c r="N33" s="1016"/>
      <c r="O33" s="1017"/>
      <c r="P33" s="110"/>
    </row>
    <row r="34" spans="1:16" ht="75" x14ac:dyDescent="0.25">
      <c r="A34" s="109">
        <v>5.0999999999999996</v>
      </c>
      <c r="B34" s="107"/>
      <c r="C34" s="109" t="s">
        <v>227</v>
      </c>
      <c r="D34" s="109" t="s">
        <v>208</v>
      </c>
      <c r="E34" s="107">
        <v>17</v>
      </c>
      <c r="F34" s="107">
        <v>0.03</v>
      </c>
      <c r="G34" s="107">
        <v>0.03</v>
      </c>
      <c r="H34" s="107">
        <v>0</v>
      </c>
      <c r="I34" s="107">
        <v>0</v>
      </c>
      <c r="J34" s="107">
        <v>0</v>
      </c>
      <c r="K34" s="107">
        <v>0</v>
      </c>
      <c r="L34" s="107">
        <v>0</v>
      </c>
      <c r="M34" s="107">
        <v>0</v>
      </c>
      <c r="N34" s="107">
        <v>17</v>
      </c>
      <c r="O34" s="107">
        <v>0.03</v>
      </c>
      <c r="P34" s="107">
        <v>0.03</v>
      </c>
    </row>
    <row r="35" spans="1:16" x14ac:dyDescent="0.25">
      <c r="A35" s="107"/>
      <c r="B35" s="107"/>
      <c r="C35" s="107" t="s">
        <v>158</v>
      </c>
      <c r="D35" s="107"/>
      <c r="E35" s="107">
        <v>17</v>
      </c>
      <c r="F35" s="107">
        <v>0.03</v>
      </c>
      <c r="G35" s="107">
        <v>0.03</v>
      </c>
      <c r="H35" s="107">
        <v>0</v>
      </c>
      <c r="I35" s="107">
        <v>0</v>
      </c>
      <c r="J35" s="107">
        <v>0</v>
      </c>
      <c r="K35" s="107">
        <v>0</v>
      </c>
      <c r="L35" s="107">
        <v>0</v>
      </c>
      <c r="M35" s="107">
        <v>0</v>
      </c>
      <c r="N35" s="107">
        <v>17</v>
      </c>
      <c r="O35" s="107">
        <v>0.03</v>
      </c>
      <c r="P35" s="107">
        <v>0.03</v>
      </c>
    </row>
    <row r="36" spans="1:16" x14ac:dyDescent="0.25">
      <c r="A36" s="109">
        <v>6</v>
      </c>
      <c r="B36" s="1015" t="s">
        <v>228</v>
      </c>
      <c r="C36" s="1016"/>
      <c r="D36" s="1016"/>
      <c r="E36" s="1016"/>
      <c r="F36" s="1016"/>
      <c r="G36" s="1016"/>
      <c r="H36" s="1016"/>
      <c r="I36" s="1016"/>
      <c r="J36" s="1016"/>
      <c r="K36" s="1016"/>
      <c r="L36" s="1016"/>
      <c r="M36" s="1016"/>
      <c r="N36" s="1016"/>
      <c r="O36" s="1017"/>
      <c r="P36" s="110"/>
    </row>
    <row r="37" spans="1:16" ht="45" x14ac:dyDescent="0.25">
      <c r="A37" s="109">
        <v>6.1</v>
      </c>
      <c r="B37" s="107"/>
      <c r="C37" s="109" t="s">
        <v>229</v>
      </c>
      <c r="D37" s="109" t="s">
        <v>208</v>
      </c>
      <c r="E37" s="107">
        <v>0</v>
      </c>
      <c r="F37" s="107">
        <v>0</v>
      </c>
      <c r="G37" s="107">
        <v>0</v>
      </c>
      <c r="H37" s="107">
        <v>7</v>
      </c>
      <c r="I37" s="107">
        <v>0.23</v>
      </c>
      <c r="J37" s="107">
        <v>0.23</v>
      </c>
      <c r="K37" s="107">
        <v>2</v>
      </c>
      <c r="L37" s="107">
        <v>0.12</v>
      </c>
      <c r="M37" s="107">
        <v>0.12</v>
      </c>
      <c r="N37" s="107">
        <v>9</v>
      </c>
      <c r="O37" s="107">
        <v>0.34</v>
      </c>
      <c r="P37" s="107">
        <v>0.34</v>
      </c>
    </row>
    <row r="38" spans="1:16" x14ac:dyDescent="0.25">
      <c r="A38" s="107"/>
      <c r="B38" s="107"/>
      <c r="C38" s="107" t="s">
        <v>158</v>
      </c>
      <c r="D38" s="107"/>
      <c r="E38" s="107">
        <v>0</v>
      </c>
      <c r="F38" s="107">
        <v>0</v>
      </c>
      <c r="G38" s="107">
        <v>0</v>
      </c>
      <c r="H38" s="107">
        <v>7</v>
      </c>
      <c r="I38" s="107">
        <v>0.23</v>
      </c>
      <c r="J38" s="107">
        <v>0.23</v>
      </c>
      <c r="K38" s="107">
        <v>2</v>
      </c>
      <c r="L38" s="107">
        <v>0.12</v>
      </c>
      <c r="M38" s="107">
        <v>0.12</v>
      </c>
      <c r="N38" s="107">
        <v>9</v>
      </c>
      <c r="O38" s="107">
        <v>0.34</v>
      </c>
      <c r="P38" s="107">
        <v>0.34</v>
      </c>
    </row>
    <row r="39" spans="1:16" x14ac:dyDescent="0.25">
      <c r="A39" s="109">
        <v>7</v>
      </c>
      <c r="B39" s="1015" t="s">
        <v>230</v>
      </c>
      <c r="C39" s="1016"/>
      <c r="D39" s="1016"/>
      <c r="E39" s="1016"/>
      <c r="F39" s="1016"/>
      <c r="G39" s="1016"/>
      <c r="H39" s="1016"/>
      <c r="I39" s="1016"/>
      <c r="J39" s="1016"/>
      <c r="K39" s="1016"/>
      <c r="L39" s="1016"/>
      <c r="M39" s="1016"/>
      <c r="N39" s="1016"/>
      <c r="O39" s="1017"/>
      <c r="P39" s="110"/>
    </row>
    <row r="40" spans="1:16" ht="75" x14ac:dyDescent="0.25">
      <c r="A40" s="109">
        <v>7.1</v>
      </c>
      <c r="B40" s="107"/>
      <c r="C40" s="109" t="s">
        <v>231</v>
      </c>
      <c r="D40" s="109" t="s">
        <v>208</v>
      </c>
      <c r="E40" s="107">
        <v>12</v>
      </c>
      <c r="F40" s="107">
        <v>0.14000000000000001</v>
      </c>
      <c r="G40" s="107">
        <v>0.01</v>
      </c>
      <c r="H40" s="107">
        <v>0</v>
      </c>
      <c r="I40" s="107">
        <v>0</v>
      </c>
      <c r="J40" s="107">
        <v>0</v>
      </c>
      <c r="K40" s="107">
        <v>0</v>
      </c>
      <c r="L40" s="107">
        <v>0</v>
      </c>
      <c r="M40" s="107">
        <v>0</v>
      </c>
      <c r="N40" s="107">
        <v>12</v>
      </c>
      <c r="O40" s="107">
        <v>0.14000000000000001</v>
      </c>
      <c r="P40" s="107">
        <v>0.01</v>
      </c>
    </row>
    <row r="41" spans="1:16" ht="60" x14ac:dyDescent="0.25">
      <c r="A41" s="109">
        <v>7.2</v>
      </c>
      <c r="B41" s="107"/>
      <c r="C41" s="109" t="s">
        <v>72</v>
      </c>
      <c r="D41" s="109" t="s">
        <v>208</v>
      </c>
      <c r="E41" s="107">
        <v>1539</v>
      </c>
      <c r="F41" s="107">
        <v>4.93</v>
      </c>
      <c r="G41" s="107">
        <v>4.93</v>
      </c>
      <c r="H41" s="107">
        <v>0</v>
      </c>
      <c r="I41" s="107">
        <v>0</v>
      </c>
      <c r="J41" s="107">
        <v>0</v>
      </c>
      <c r="K41" s="107">
        <v>0</v>
      </c>
      <c r="L41" s="107">
        <v>0</v>
      </c>
      <c r="M41" s="107">
        <v>0</v>
      </c>
      <c r="N41" s="107">
        <v>1539</v>
      </c>
      <c r="O41" s="107">
        <v>4.93</v>
      </c>
      <c r="P41" s="107">
        <v>4.93</v>
      </c>
    </row>
    <row r="42" spans="1:16" x14ac:dyDescent="0.25">
      <c r="A42" s="107"/>
      <c r="B42" s="107"/>
      <c r="C42" s="107" t="s">
        <v>158</v>
      </c>
      <c r="D42" s="107"/>
      <c r="E42" s="107">
        <v>1551</v>
      </c>
      <c r="F42" s="107">
        <v>5.07</v>
      </c>
      <c r="G42" s="107">
        <v>4.9400000000000004</v>
      </c>
      <c r="H42" s="107">
        <v>0</v>
      </c>
      <c r="I42" s="107">
        <v>0</v>
      </c>
      <c r="J42" s="107">
        <v>0</v>
      </c>
      <c r="K42" s="107">
        <v>0</v>
      </c>
      <c r="L42" s="107">
        <v>0</v>
      </c>
      <c r="M42" s="107">
        <v>0</v>
      </c>
      <c r="N42" s="107">
        <v>1551</v>
      </c>
      <c r="O42" s="107">
        <v>5.07</v>
      </c>
      <c r="P42" s="107">
        <v>4.9400000000000004</v>
      </c>
    </row>
    <row r="43" spans="1:16" ht="30" x14ac:dyDescent="0.25">
      <c r="A43" s="107"/>
      <c r="B43" s="107"/>
      <c r="C43" s="107" t="s">
        <v>232</v>
      </c>
      <c r="D43" s="107"/>
      <c r="E43" s="107">
        <v>32574</v>
      </c>
      <c r="F43" s="107">
        <v>97.74</v>
      </c>
      <c r="G43" s="107">
        <v>94.68</v>
      </c>
      <c r="H43" s="107">
        <v>29470</v>
      </c>
      <c r="I43" s="107">
        <v>529.16</v>
      </c>
      <c r="J43" s="107">
        <v>501.8</v>
      </c>
      <c r="K43" s="107">
        <v>6914</v>
      </c>
      <c r="L43" s="107">
        <v>531.13</v>
      </c>
      <c r="M43" s="107">
        <v>505.9</v>
      </c>
      <c r="N43" s="107">
        <v>68958</v>
      </c>
      <c r="O43" s="107">
        <v>1158.03</v>
      </c>
      <c r="P43" s="107">
        <v>1102.3699999999999</v>
      </c>
    </row>
    <row r="49" spans="1:16" ht="15.75" x14ac:dyDescent="0.25">
      <c r="A49" s="1025" t="s">
        <v>233</v>
      </c>
      <c r="B49" s="1025"/>
      <c r="C49" s="1025"/>
      <c r="D49" s="1025"/>
      <c r="E49" s="1025"/>
      <c r="F49" s="1025"/>
      <c r="G49" s="1025"/>
      <c r="H49" s="1025"/>
      <c r="I49" s="1025"/>
      <c r="J49" s="1025"/>
      <c r="K49" s="1025"/>
      <c r="L49" s="1025"/>
      <c r="M49" s="1025"/>
      <c r="N49" s="1025"/>
      <c r="O49" s="1025"/>
      <c r="P49" s="1025"/>
    </row>
    <row r="50" spans="1:16" x14ac:dyDescent="0.25">
      <c r="A50" s="1026" t="s">
        <v>234</v>
      </c>
      <c r="B50" s="1027"/>
      <c r="C50" s="1027"/>
      <c r="D50" s="1027"/>
      <c r="E50" s="1027"/>
      <c r="F50" s="1027"/>
      <c r="G50" s="1027"/>
      <c r="H50" s="1027"/>
      <c r="I50" s="1027"/>
      <c r="J50" s="1027"/>
      <c r="K50" s="1027"/>
      <c r="L50" s="1027"/>
      <c r="M50" s="1027"/>
      <c r="N50" s="1027"/>
      <c r="O50" s="1027"/>
      <c r="P50" s="1028"/>
    </row>
    <row r="51" spans="1:16" x14ac:dyDescent="0.25">
      <c r="A51" s="1010" t="s">
        <v>153</v>
      </c>
      <c r="B51" s="1010" t="s">
        <v>201</v>
      </c>
      <c r="C51" s="1010" t="s">
        <v>202</v>
      </c>
      <c r="D51" s="1010" t="s">
        <v>203</v>
      </c>
      <c r="E51" s="1018" t="s">
        <v>155</v>
      </c>
      <c r="F51" s="1019"/>
      <c r="G51" s="1020"/>
      <c r="H51" s="1018" t="s">
        <v>156</v>
      </c>
      <c r="I51" s="1019"/>
      <c r="J51" s="1020"/>
      <c r="K51" s="1018" t="s">
        <v>157</v>
      </c>
      <c r="L51" s="1019"/>
      <c r="M51" s="1020"/>
      <c r="N51" s="1018" t="s">
        <v>158</v>
      </c>
      <c r="O51" s="1019"/>
      <c r="P51" s="1020"/>
    </row>
    <row r="52" spans="1:16" x14ac:dyDescent="0.25">
      <c r="A52" s="1024"/>
      <c r="B52" s="1024"/>
      <c r="C52" s="1024"/>
      <c r="D52" s="1024"/>
      <c r="E52" s="1021" t="s">
        <v>204</v>
      </c>
      <c r="F52" s="1022"/>
      <c r="G52" s="1023"/>
      <c r="H52" s="1021" t="s">
        <v>205</v>
      </c>
      <c r="I52" s="1022"/>
      <c r="J52" s="1023"/>
      <c r="K52" s="1021" t="s">
        <v>206</v>
      </c>
      <c r="L52" s="1022"/>
      <c r="M52" s="1023"/>
      <c r="N52" s="1021"/>
      <c r="O52" s="1022"/>
      <c r="P52" s="1023"/>
    </row>
    <row r="53" spans="1:16" ht="45" x14ac:dyDescent="0.25">
      <c r="A53" s="1011"/>
      <c r="B53" s="1011"/>
      <c r="C53" s="1011"/>
      <c r="D53" s="1011"/>
      <c r="E53" s="104" t="s">
        <v>159</v>
      </c>
      <c r="F53" s="104" t="s">
        <v>160</v>
      </c>
      <c r="G53" s="104" t="s">
        <v>161</v>
      </c>
      <c r="H53" s="104" t="s">
        <v>159</v>
      </c>
      <c r="I53" s="104" t="s">
        <v>160</v>
      </c>
      <c r="J53" s="104" t="s">
        <v>161</v>
      </c>
      <c r="K53" s="104" t="s">
        <v>159</v>
      </c>
      <c r="L53" s="104" t="s">
        <v>160</v>
      </c>
      <c r="M53" s="104" t="s">
        <v>161</v>
      </c>
      <c r="N53" s="104" t="s">
        <v>159</v>
      </c>
      <c r="O53" s="104" t="s">
        <v>160</v>
      </c>
      <c r="P53" s="104" t="s">
        <v>161</v>
      </c>
    </row>
    <row r="54" spans="1:16" x14ac:dyDescent="0.25">
      <c r="A54" s="109">
        <v>1</v>
      </c>
      <c r="B54" s="1015" t="s">
        <v>207</v>
      </c>
      <c r="C54" s="1016"/>
      <c r="D54" s="1016"/>
      <c r="E54" s="1016"/>
      <c r="F54" s="1016"/>
      <c r="G54" s="1016"/>
      <c r="H54" s="1016"/>
      <c r="I54" s="1016"/>
      <c r="J54" s="1016"/>
      <c r="K54" s="1016"/>
      <c r="L54" s="1016"/>
      <c r="M54" s="1016"/>
      <c r="N54" s="1016"/>
      <c r="O54" s="1017"/>
      <c r="P54" s="110"/>
    </row>
    <row r="55" spans="1:16" ht="45" x14ac:dyDescent="0.25">
      <c r="A55" s="109">
        <v>1.1000000000000001</v>
      </c>
      <c r="B55" s="107"/>
      <c r="C55" s="109" t="s">
        <v>15</v>
      </c>
      <c r="D55" s="109" t="s">
        <v>208</v>
      </c>
      <c r="E55" s="107">
        <v>1233</v>
      </c>
      <c r="F55" s="107">
        <v>3.2</v>
      </c>
      <c r="G55" s="107">
        <v>3.1</v>
      </c>
      <c r="H55" s="107">
        <v>3323</v>
      </c>
      <c r="I55" s="107">
        <v>85.17</v>
      </c>
      <c r="J55" s="107">
        <v>82.77</v>
      </c>
      <c r="K55" s="107">
        <v>1920</v>
      </c>
      <c r="L55" s="107">
        <v>159.66</v>
      </c>
      <c r="M55" s="107">
        <v>158.88</v>
      </c>
      <c r="N55" s="107">
        <v>6476</v>
      </c>
      <c r="O55" s="107">
        <v>248.03</v>
      </c>
      <c r="P55" s="107">
        <v>244.75</v>
      </c>
    </row>
    <row r="56" spans="1:16" x14ac:dyDescent="0.25">
      <c r="A56" s="107"/>
      <c r="B56" s="107"/>
      <c r="C56" s="107" t="s">
        <v>158</v>
      </c>
      <c r="D56" s="107"/>
      <c r="E56" s="107">
        <v>1233</v>
      </c>
      <c r="F56" s="107">
        <v>3.2</v>
      </c>
      <c r="G56" s="107">
        <v>3.1</v>
      </c>
      <c r="H56" s="107">
        <v>3323</v>
      </c>
      <c r="I56" s="107">
        <v>85.17</v>
      </c>
      <c r="J56" s="107">
        <v>82.77</v>
      </c>
      <c r="K56" s="107">
        <v>1920</v>
      </c>
      <c r="L56" s="107">
        <v>159.66</v>
      </c>
      <c r="M56" s="107">
        <v>158.88</v>
      </c>
      <c r="N56" s="107">
        <v>6476</v>
      </c>
      <c r="O56" s="107">
        <v>248.03</v>
      </c>
      <c r="P56" s="107">
        <v>244.75</v>
      </c>
    </row>
    <row r="57" spans="1:16" x14ac:dyDescent="0.25">
      <c r="A57" s="109">
        <v>2</v>
      </c>
      <c r="B57" s="1015" t="s">
        <v>209</v>
      </c>
      <c r="C57" s="1016"/>
      <c r="D57" s="1016"/>
      <c r="E57" s="1016"/>
      <c r="F57" s="1016"/>
      <c r="G57" s="1016"/>
      <c r="H57" s="1016"/>
      <c r="I57" s="1016"/>
      <c r="J57" s="1016"/>
      <c r="K57" s="1016"/>
      <c r="L57" s="1016"/>
      <c r="M57" s="1016"/>
      <c r="N57" s="1016"/>
      <c r="O57" s="1017"/>
      <c r="P57" s="110"/>
    </row>
    <row r="58" spans="1:16" ht="30" x14ac:dyDescent="0.25">
      <c r="A58" s="109">
        <v>2.1</v>
      </c>
      <c r="B58" s="107"/>
      <c r="C58" s="109" t="s">
        <v>235</v>
      </c>
      <c r="D58" s="109" t="s">
        <v>208</v>
      </c>
      <c r="E58" s="107">
        <v>16</v>
      </c>
      <c r="F58" s="107">
        <v>0.06</v>
      </c>
      <c r="G58" s="107">
        <v>0.06</v>
      </c>
      <c r="H58" s="107">
        <v>142</v>
      </c>
      <c r="I58" s="107">
        <v>1.45</v>
      </c>
      <c r="J58" s="107">
        <v>1.43</v>
      </c>
      <c r="K58" s="107">
        <v>8</v>
      </c>
      <c r="L58" s="107">
        <v>0.24</v>
      </c>
      <c r="M58" s="107">
        <v>0.24</v>
      </c>
      <c r="N58" s="107">
        <v>166</v>
      </c>
      <c r="O58" s="107">
        <v>1.75</v>
      </c>
      <c r="P58" s="107">
        <v>1.72</v>
      </c>
    </row>
    <row r="59" spans="1:16" ht="30" x14ac:dyDescent="0.25">
      <c r="A59" s="109">
        <v>2.2000000000000002</v>
      </c>
      <c r="B59" s="107"/>
      <c r="C59" s="109" t="s">
        <v>236</v>
      </c>
      <c r="D59" s="109" t="s">
        <v>208</v>
      </c>
      <c r="E59" s="107">
        <v>81</v>
      </c>
      <c r="F59" s="107">
        <v>0.25</v>
      </c>
      <c r="G59" s="107">
        <v>0.24</v>
      </c>
      <c r="H59" s="107">
        <v>155</v>
      </c>
      <c r="I59" s="107">
        <v>3.75</v>
      </c>
      <c r="J59" s="107">
        <v>3.38</v>
      </c>
      <c r="K59" s="107">
        <v>87</v>
      </c>
      <c r="L59" s="107">
        <v>7.5</v>
      </c>
      <c r="M59" s="107">
        <v>7.2</v>
      </c>
      <c r="N59" s="107">
        <v>323</v>
      </c>
      <c r="O59" s="107">
        <v>11.51</v>
      </c>
      <c r="P59" s="107">
        <v>10.82</v>
      </c>
    </row>
    <row r="60" spans="1:16" ht="30" x14ac:dyDescent="0.25">
      <c r="A60" s="109">
        <v>2.2999999999999998</v>
      </c>
      <c r="B60" s="107"/>
      <c r="C60" s="109" t="s">
        <v>17</v>
      </c>
      <c r="D60" s="109" t="s">
        <v>208</v>
      </c>
      <c r="E60" s="107">
        <v>13</v>
      </c>
      <c r="F60" s="107">
        <v>0.06</v>
      </c>
      <c r="G60" s="107">
        <v>0.05</v>
      </c>
      <c r="H60" s="107">
        <v>86</v>
      </c>
      <c r="I60" s="107">
        <v>1.7</v>
      </c>
      <c r="J60" s="107">
        <v>1.58</v>
      </c>
      <c r="K60" s="107">
        <v>16</v>
      </c>
      <c r="L60" s="107">
        <v>1.21</v>
      </c>
      <c r="M60" s="107">
        <v>1.21</v>
      </c>
      <c r="N60" s="107">
        <v>115</v>
      </c>
      <c r="O60" s="107">
        <v>2.97</v>
      </c>
      <c r="P60" s="107">
        <v>2.84</v>
      </c>
    </row>
    <row r="61" spans="1:16" ht="30" x14ac:dyDescent="0.25">
      <c r="A61" s="109">
        <v>2.4</v>
      </c>
      <c r="B61" s="107"/>
      <c r="C61" s="109" t="s">
        <v>21</v>
      </c>
      <c r="D61" s="109" t="s">
        <v>208</v>
      </c>
      <c r="E61" s="107">
        <v>1241</v>
      </c>
      <c r="F61" s="107">
        <v>3.27</v>
      </c>
      <c r="G61" s="107">
        <v>3.03</v>
      </c>
      <c r="H61" s="107">
        <v>1895</v>
      </c>
      <c r="I61" s="107">
        <v>34.49</v>
      </c>
      <c r="J61" s="107">
        <v>30.16</v>
      </c>
      <c r="K61" s="107">
        <v>1324</v>
      </c>
      <c r="L61" s="107">
        <v>105.88</v>
      </c>
      <c r="M61" s="107">
        <v>101.18</v>
      </c>
      <c r="N61" s="107">
        <v>4460</v>
      </c>
      <c r="O61" s="107">
        <v>143.63999999999999</v>
      </c>
      <c r="P61" s="107">
        <v>134.37</v>
      </c>
    </row>
    <row r="62" spans="1:16" ht="45" x14ac:dyDescent="0.25">
      <c r="A62" s="109">
        <v>2.5</v>
      </c>
      <c r="B62" s="107"/>
      <c r="C62" s="109" t="s">
        <v>210</v>
      </c>
      <c r="D62" s="109" t="s">
        <v>208</v>
      </c>
      <c r="E62" s="107">
        <v>39</v>
      </c>
      <c r="F62" s="107">
        <v>0.13</v>
      </c>
      <c r="G62" s="107">
        <v>0.12</v>
      </c>
      <c r="H62" s="107">
        <v>147</v>
      </c>
      <c r="I62" s="107">
        <v>3.39</v>
      </c>
      <c r="J62" s="107">
        <v>3.24</v>
      </c>
      <c r="K62" s="107">
        <v>35</v>
      </c>
      <c r="L62" s="107">
        <v>3.06</v>
      </c>
      <c r="M62" s="107">
        <v>3.06</v>
      </c>
      <c r="N62" s="107">
        <v>221</v>
      </c>
      <c r="O62" s="107">
        <v>6.58</v>
      </c>
      <c r="P62" s="107">
        <v>6.43</v>
      </c>
    </row>
    <row r="63" spans="1:16" ht="30" x14ac:dyDescent="0.25">
      <c r="A63" s="109">
        <v>2.6</v>
      </c>
      <c r="B63" s="107"/>
      <c r="C63" s="109" t="s">
        <v>14</v>
      </c>
      <c r="D63" s="109" t="s">
        <v>208</v>
      </c>
      <c r="E63" s="107">
        <v>8118</v>
      </c>
      <c r="F63" s="107">
        <v>25.02</v>
      </c>
      <c r="G63" s="107">
        <v>24.62</v>
      </c>
      <c r="H63" s="107">
        <v>5658</v>
      </c>
      <c r="I63" s="107">
        <v>128.11000000000001</v>
      </c>
      <c r="J63" s="107">
        <v>121.47</v>
      </c>
      <c r="K63" s="107">
        <v>1281</v>
      </c>
      <c r="L63" s="107">
        <v>107.95</v>
      </c>
      <c r="M63" s="107">
        <v>101.36</v>
      </c>
      <c r="N63" s="107">
        <v>15057</v>
      </c>
      <c r="O63" s="107">
        <v>261.08</v>
      </c>
      <c r="P63" s="107">
        <v>247.44</v>
      </c>
    </row>
    <row r="64" spans="1:16" ht="45" x14ac:dyDescent="0.25">
      <c r="A64" s="109">
        <v>2.7</v>
      </c>
      <c r="B64" s="107"/>
      <c r="C64" s="109" t="s">
        <v>23</v>
      </c>
      <c r="D64" s="109" t="s">
        <v>208</v>
      </c>
      <c r="E64" s="107">
        <v>1333</v>
      </c>
      <c r="F64" s="107">
        <v>1.3</v>
      </c>
      <c r="G64" s="107">
        <v>0.52</v>
      </c>
      <c r="H64" s="107">
        <v>404</v>
      </c>
      <c r="I64" s="107">
        <v>9.6199999999999992</v>
      </c>
      <c r="J64" s="107">
        <v>5.59</v>
      </c>
      <c r="K64" s="107">
        <v>85</v>
      </c>
      <c r="L64" s="107">
        <v>7.46</v>
      </c>
      <c r="M64" s="107">
        <v>5.13</v>
      </c>
      <c r="N64" s="107">
        <v>1822</v>
      </c>
      <c r="O64" s="107">
        <v>18.38</v>
      </c>
      <c r="P64" s="107">
        <v>11.25</v>
      </c>
    </row>
    <row r="65" spans="1:16" ht="30" x14ac:dyDescent="0.25">
      <c r="A65" s="109">
        <v>2.8</v>
      </c>
      <c r="B65" s="107"/>
      <c r="C65" s="109" t="s">
        <v>237</v>
      </c>
      <c r="D65" s="109" t="s">
        <v>208</v>
      </c>
      <c r="E65" s="107">
        <v>531</v>
      </c>
      <c r="F65" s="107">
        <v>2.2200000000000002</v>
      </c>
      <c r="G65" s="107">
        <v>1.75</v>
      </c>
      <c r="H65" s="107">
        <v>826</v>
      </c>
      <c r="I65" s="107">
        <v>19.010000000000002</v>
      </c>
      <c r="J65" s="107">
        <v>18.27</v>
      </c>
      <c r="K65" s="107">
        <v>228</v>
      </c>
      <c r="L65" s="107">
        <v>19.27</v>
      </c>
      <c r="M65" s="107">
        <v>19.059999999999999</v>
      </c>
      <c r="N65" s="107">
        <v>1585</v>
      </c>
      <c r="O65" s="107">
        <v>40.5</v>
      </c>
      <c r="P65" s="107">
        <v>39.08</v>
      </c>
    </row>
    <row r="66" spans="1:16" ht="30" x14ac:dyDescent="0.25">
      <c r="A66" s="109">
        <v>2.9</v>
      </c>
      <c r="B66" s="107"/>
      <c r="C66" s="109" t="s">
        <v>238</v>
      </c>
      <c r="D66" s="109" t="s">
        <v>208</v>
      </c>
      <c r="E66" s="107">
        <v>62</v>
      </c>
      <c r="F66" s="107">
        <v>0.04</v>
      </c>
      <c r="G66" s="107">
        <v>0.04</v>
      </c>
      <c r="H66" s="107">
        <v>76</v>
      </c>
      <c r="I66" s="107">
        <v>1.65</v>
      </c>
      <c r="J66" s="107">
        <v>1.6</v>
      </c>
      <c r="K66" s="107">
        <v>17</v>
      </c>
      <c r="L66" s="107">
        <v>1.33</v>
      </c>
      <c r="M66" s="107">
        <v>1.22</v>
      </c>
      <c r="N66" s="107">
        <v>155</v>
      </c>
      <c r="O66" s="107">
        <v>3.02</v>
      </c>
      <c r="P66" s="107">
        <v>2.85</v>
      </c>
    </row>
    <row r="67" spans="1:16" ht="45" x14ac:dyDescent="0.25">
      <c r="A67" s="109">
        <v>2.1</v>
      </c>
      <c r="B67" s="107"/>
      <c r="C67" s="109" t="s">
        <v>25</v>
      </c>
      <c r="D67" s="109" t="s">
        <v>208</v>
      </c>
      <c r="E67" s="107">
        <v>463</v>
      </c>
      <c r="F67" s="107">
        <v>1.52</v>
      </c>
      <c r="G67" s="107">
        <v>1.49</v>
      </c>
      <c r="H67" s="107">
        <v>1020</v>
      </c>
      <c r="I67" s="107">
        <v>16.75</v>
      </c>
      <c r="J67" s="107">
        <v>16.149999999999999</v>
      </c>
      <c r="K67" s="107">
        <v>89</v>
      </c>
      <c r="L67" s="107">
        <v>7.09</v>
      </c>
      <c r="M67" s="107">
        <v>6.45</v>
      </c>
      <c r="N67" s="107">
        <v>1572</v>
      </c>
      <c r="O67" s="107">
        <v>25.36</v>
      </c>
      <c r="P67" s="107">
        <v>24.09</v>
      </c>
    </row>
    <row r="68" spans="1:16" ht="60" x14ac:dyDescent="0.25">
      <c r="A68" s="109">
        <v>2.11</v>
      </c>
      <c r="B68" s="107"/>
      <c r="C68" s="109" t="s">
        <v>239</v>
      </c>
      <c r="D68" s="109" t="s">
        <v>208</v>
      </c>
      <c r="E68" s="107">
        <v>47</v>
      </c>
      <c r="F68" s="107">
        <v>0.16</v>
      </c>
      <c r="G68" s="107">
        <v>0.15</v>
      </c>
      <c r="H68" s="107">
        <v>50</v>
      </c>
      <c r="I68" s="107">
        <v>1.29</v>
      </c>
      <c r="J68" s="107">
        <v>1.1499999999999999</v>
      </c>
      <c r="K68" s="107">
        <v>29</v>
      </c>
      <c r="L68" s="107">
        <v>2.37</v>
      </c>
      <c r="M68" s="107">
        <v>2.1800000000000002</v>
      </c>
      <c r="N68" s="107">
        <v>126</v>
      </c>
      <c r="O68" s="107">
        <v>3.82</v>
      </c>
      <c r="P68" s="107">
        <v>3.48</v>
      </c>
    </row>
    <row r="69" spans="1:16" ht="45" x14ac:dyDescent="0.25">
      <c r="A69" s="109">
        <v>2.12</v>
      </c>
      <c r="B69" s="107"/>
      <c r="C69" s="109" t="s">
        <v>26</v>
      </c>
      <c r="D69" s="109" t="s">
        <v>208</v>
      </c>
      <c r="E69" s="107">
        <v>108</v>
      </c>
      <c r="F69" s="107">
        <v>0.47</v>
      </c>
      <c r="G69" s="107">
        <v>0.21</v>
      </c>
      <c r="H69" s="107">
        <v>166</v>
      </c>
      <c r="I69" s="107">
        <v>4.12</v>
      </c>
      <c r="J69" s="107">
        <v>2.88</v>
      </c>
      <c r="K69" s="107">
        <v>99</v>
      </c>
      <c r="L69" s="107">
        <v>8.85</v>
      </c>
      <c r="M69" s="107">
        <v>6.28</v>
      </c>
      <c r="N69" s="107">
        <v>373</v>
      </c>
      <c r="O69" s="107">
        <v>13.44</v>
      </c>
      <c r="P69" s="107">
        <v>9.3699999999999992</v>
      </c>
    </row>
    <row r="70" spans="1:16" ht="30" x14ac:dyDescent="0.25">
      <c r="A70" s="109">
        <v>2.13</v>
      </c>
      <c r="B70" s="107"/>
      <c r="C70" s="109" t="s">
        <v>224</v>
      </c>
      <c r="D70" s="109" t="s">
        <v>208</v>
      </c>
      <c r="E70" s="107">
        <v>1132</v>
      </c>
      <c r="F70" s="107">
        <v>3.34</v>
      </c>
      <c r="G70" s="107">
        <v>3.09</v>
      </c>
      <c r="H70" s="107">
        <v>2263</v>
      </c>
      <c r="I70" s="107">
        <v>50.61</v>
      </c>
      <c r="J70" s="107">
        <v>41.61</v>
      </c>
      <c r="K70" s="107">
        <v>322</v>
      </c>
      <c r="L70" s="107">
        <v>26.53</v>
      </c>
      <c r="M70" s="107">
        <v>19.36</v>
      </c>
      <c r="N70" s="107">
        <v>3717</v>
      </c>
      <c r="O70" s="107">
        <v>80.48</v>
      </c>
      <c r="P70" s="107">
        <v>64.06</v>
      </c>
    </row>
    <row r="71" spans="1:16" ht="45" x14ac:dyDescent="0.25">
      <c r="A71" s="109">
        <v>2.14</v>
      </c>
      <c r="B71" s="107"/>
      <c r="C71" s="109" t="s">
        <v>240</v>
      </c>
      <c r="D71" s="109" t="s">
        <v>208</v>
      </c>
      <c r="E71" s="107">
        <v>711</v>
      </c>
      <c r="F71" s="107">
        <v>1.97</v>
      </c>
      <c r="G71" s="107">
        <v>1.61</v>
      </c>
      <c r="H71" s="107">
        <v>866</v>
      </c>
      <c r="I71" s="107">
        <v>15.57</v>
      </c>
      <c r="J71" s="107">
        <v>13.75</v>
      </c>
      <c r="K71" s="107">
        <v>111</v>
      </c>
      <c r="L71" s="107">
        <v>9.0299999999999994</v>
      </c>
      <c r="M71" s="107">
        <v>7.36</v>
      </c>
      <c r="N71" s="107">
        <v>1688</v>
      </c>
      <c r="O71" s="107">
        <v>26.57</v>
      </c>
      <c r="P71" s="107">
        <v>22.72</v>
      </c>
    </row>
    <row r="72" spans="1:16" ht="45" x14ac:dyDescent="0.25">
      <c r="A72" s="109">
        <v>2.15</v>
      </c>
      <c r="B72" s="107"/>
      <c r="C72" s="109" t="s">
        <v>241</v>
      </c>
      <c r="D72" s="109" t="s">
        <v>208</v>
      </c>
      <c r="E72" s="107">
        <v>4</v>
      </c>
      <c r="F72" s="107">
        <v>0.02</v>
      </c>
      <c r="G72" s="107">
        <v>0.02</v>
      </c>
      <c r="H72" s="107">
        <v>9</v>
      </c>
      <c r="I72" s="107">
        <v>0.24</v>
      </c>
      <c r="J72" s="107">
        <v>0.24</v>
      </c>
      <c r="K72" s="107">
        <v>1</v>
      </c>
      <c r="L72" s="107">
        <v>7.0000000000000007E-2</v>
      </c>
      <c r="M72" s="107">
        <v>7.0000000000000007E-2</v>
      </c>
      <c r="N72" s="107">
        <v>14</v>
      </c>
      <c r="O72" s="107">
        <v>0.33</v>
      </c>
      <c r="P72" s="107">
        <v>0.33</v>
      </c>
    </row>
    <row r="73" spans="1:16" ht="45" x14ac:dyDescent="0.25">
      <c r="A73" s="109">
        <v>2.16</v>
      </c>
      <c r="B73" s="107"/>
      <c r="C73" s="109" t="s">
        <v>211</v>
      </c>
      <c r="D73" s="109" t="s">
        <v>208</v>
      </c>
      <c r="E73" s="107">
        <v>6</v>
      </c>
      <c r="F73" s="107">
        <v>0.02</v>
      </c>
      <c r="G73" s="107">
        <v>0.02</v>
      </c>
      <c r="H73" s="107">
        <v>18</v>
      </c>
      <c r="I73" s="107">
        <v>0.28999999999999998</v>
      </c>
      <c r="J73" s="107">
        <v>0.27</v>
      </c>
      <c r="K73" s="107">
        <v>8</v>
      </c>
      <c r="L73" s="107">
        <v>0.7</v>
      </c>
      <c r="M73" s="107">
        <v>0.63</v>
      </c>
      <c r="N73" s="107">
        <v>32</v>
      </c>
      <c r="O73" s="107">
        <v>1.01</v>
      </c>
      <c r="P73" s="107">
        <v>0.92</v>
      </c>
    </row>
    <row r="74" spans="1:16" ht="30" x14ac:dyDescent="0.25">
      <c r="A74" s="109">
        <v>2.17</v>
      </c>
      <c r="B74" s="107"/>
      <c r="C74" s="109" t="s">
        <v>28</v>
      </c>
      <c r="D74" s="109" t="s">
        <v>208</v>
      </c>
      <c r="E74" s="107">
        <v>219</v>
      </c>
      <c r="F74" s="107">
        <v>0.71</v>
      </c>
      <c r="G74" s="107">
        <v>0.5</v>
      </c>
      <c r="H74" s="107">
        <v>394</v>
      </c>
      <c r="I74" s="107">
        <v>6.33</v>
      </c>
      <c r="J74" s="107">
        <v>5.38</v>
      </c>
      <c r="K74" s="107">
        <v>24</v>
      </c>
      <c r="L74" s="107">
        <v>1.97</v>
      </c>
      <c r="M74" s="107">
        <v>1.1000000000000001</v>
      </c>
      <c r="N74" s="107">
        <v>637</v>
      </c>
      <c r="O74" s="107">
        <v>9.01</v>
      </c>
      <c r="P74" s="107">
        <v>6.98</v>
      </c>
    </row>
    <row r="75" spans="1:16" x14ac:dyDescent="0.25">
      <c r="A75" s="107"/>
      <c r="B75" s="107"/>
      <c r="C75" s="107" t="s">
        <v>158</v>
      </c>
      <c r="D75" s="107"/>
      <c r="E75" s="107">
        <v>14124</v>
      </c>
      <c r="F75" s="107">
        <v>40.549999999999997</v>
      </c>
      <c r="G75" s="107">
        <v>37.53</v>
      </c>
      <c r="H75" s="107">
        <v>14175</v>
      </c>
      <c r="I75" s="107">
        <v>298.37</v>
      </c>
      <c r="J75" s="107">
        <v>268.14</v>
      </c>
      <c r="K75" s="107">
        <v>3764</v>
      </c>
      <c r="L75" s="107">
        <v>310.51</v>
      </c>
      <c r="M75" s="107">
        <v>283.08999999999997</v>
      </c>
      <c r="N75" s="107">
        <v>32063</v>
      </c>
      <c r="O75" s="107">
        <v>649.42999999999995</v>
      </c>
      <c r="P75" s="107">
        <v>588.76</v>
      </c>
    </row>
    <row r="76" spans="1:16" x14ac:dyDescent="0.25">
      <c r="A76" s="109">
        <v>3</v>
      </c>
      <c r="B76" s="1015" t="s">
        <v>212</v>
      </c>
      <c r="C76" s="1016"/>
      <c r="D76" s="1016"/>
      <c r="E76" s="1016"/>
      <c r="F76" s="1016"/>
      <c r="G76" s="1016"/>
      <c r="H76" s="1016"/>
      <c r="I76" s="1016"/>
      <c r="J76" s="1016"/>
      <c r="K76" s="1016"/>
      <c r="L76" s="1016"/>
      <c r="M76" s="1016"/>
      <c r="N76" s="1016"/>
      <c r="O76" s="1017"/>
      <c r="P76" s="110"/>
    </row>
    <row r="77" spans="1:16" ht="30" x14ac:dyDescent="0.25">
      <c r="A77" s="109">
        <v>3.1</v>
      </c>
      <c r="B77" s="107"/>
      <c r="C77" s="109" t="s">
        <v>242</v>
      </c>
      <c r="D77" s="109" t="s">
        <v>208</v>
      </c>
      <c r="E77" s="107">
        <v>6</v>
      </c>
      <c r="F77" s="107">
        <v>0.02</v>
      </c>
      <c r="G77" s="107">
        <v>0.02</v>
      </c>
      <c r="H77" s="107">
        <v>20</v>
      </c>
      <c r="I77" s="107">
        <v>0.47</v>
      </c>
      <c r="J77" s="107">
        <v>0.45</v>
      </c>
      <c r="K77" s="107">
        <v>5</v>
      </c>
      <c r="L77" s="107">
        <v>0.42</v>
      </c>
      <c r="M77" s="107">
        <v>0.38</v>
      </c>
      <c r="N77" s="107">
        <v>31</v>
      </c>
      <c r="O77" s="107">
        <v>0.92</v>
      </c>
      <c r="P77" s="107">
        <v>0.85</v>
      </c>
    </row>
    <row r="78" spans="1:16" ht="45" x14ac:dyDescent="0.25">
      <c r="A78" s="109">
        <v>3.2</v>
      </c>
      <c r="B78" s="107"/>
      <c r="C78" s="109" t="s">
        <v>213</v>
      </c>
      <c r="D78" s="109" t="s">
        <v>208</v>
      </c>
      <c r="E78" s="107">
        <v>3</v>
      </c>
      <c r="F78" s="107">
        <v>0</v>
      </c>
      <c r="G78" s="107">
        <v>0</v>
      </c>
      <c r="H78" s="107">
        <v>22</v>
      </c>
      <c r="I78" s="107">
        <v>0.88</v>
      </c>
      <c r="J78" s="107">
        <v>0.88</v>
      </c>
      <c r="K78" s="107">
        <v>22</v>
      </c>
      <c r="L78" s="107">
        <v>1.77</v>
      </c>
      <c r="M78" s="107">
        <v>1.77</v>
      </c>
      <c r="N78" s="107">
        <v>47</v>
      </c>
      <c r="O78" s="107">
        <v>2.65</v>
      </c>
      <c r="P78" s="107">
        <v>2.65</v>
      </c>
    </row>
    <row r="79" spans="1:16" ht="30" x14ac:dyDescent="0.25">
      <c r="A79" s="109">
        <v>3.3</v>
      </c>
      <c r="B79" s="107"/>
      <c r="C79" s="109" t="s">
        <v>214</v>
      </c>
      <c r="D79" s="109" t="s">
        <v>208</v>
      </c>
      <c r="E79" s="107">
        <v>84</v>
      </c>
      <c r="F79" s="107">
        <v>0.17</v>
      </c>
      <c r="G79" s="107">
        <v>0</v>
      </c>
      <c r="H79" s="107">
        <v>479</v>
      </c>
      <c r="I79" s="107">
        <v>12.79</v>
      </c>
      <c r="J79" s="107">
        <v>1.52</v>
      </c>
      <c r="K79" s="107">
        <v>282</v>
      </c>
      <c r="L79" s="107">
        <v>20.89</v>
      </c>
      <c r="M79" s="107">
        <v>3.45</v>
      </c>
      <c r="N79" s="107">
        <v>845</v>
      </c>
      <c r="O79" s="107">
        <v>33.85</v>
      </c>
      <c r="P79" s="107">
        <v>4.97</v>
      </c>
    </row>
    <row r="80" spans="1:16" ht="45" x14ac:dyDescent="0.25">
      <c r="A80" s="109">
        <v>3.4</v>
      </c>
      <c r="B80" s="107"/>
      <c r="C80" s="109" t="s">
        <v>215</v>
      </c>
      <c r="D80" s="109" t="s">
        <v>208</v>
      </c>
      <c r="E80" s="107">
        <v>1</v>
      </c>
      <c r="F80" s="107">
        <v>0.01</v>
      </c>
      <c r="G80" s="107">
        <v>0.01</v>
      </c>
      <c r="H80" s="107">
        <v>50</v>
      </c>
      <c r="I80" s="107">
        <v>1.1000000000000001</v>
      </c>
      <c r="J80" s="107">
        <v>1.1000000000000001</v>
      </c>
      <c r="K80" s="107">
        <v>5</v>
      </c>
      <c r="L80" s="107">
        <v>0.28999999999999998</v>
      </c>
      <c r="M80" s="107">
        <v>0.28999999999999998</v>
      </c>
      <c r="N80" s="107">
        <v>56</v>
      </c>
      <c r="O80" s="107">
        <v>1.39</v>
      </c>
      <c r="P80" s="107">
        <v>1.39</v>
      </c>
    </row>
    <row r="81" spans="1:16" ht="30" x14ac:dyDescent="0.25">
      <c r="A81" s="109">
        <v>3.5</v>
      </c>
      <c r="B81" s="107"/>
      <c r="C81" s="109" t="s">
        <v>216</v>
      </c>
      <c r="D81" s="109" t="s">
        <v>208</v>
      </c>
      <c r="E81" s="107">
        <v>22</v>
      </c>
      <c r="F81" s="107">
        <v>0.03</v>
      </c>
      <c r="G81" s="107">
        <v>0.03</v>
      </c>
      <c r="H81" s="107">
        <v>460</v>
      </c>
      <c r="I81" s="107">
        <v>13.37</v>
      </c>
      <c r="J81" s="107">
        <v>13.37</v>
      </c>
      <c r="K81" s="107">
        <v>62</v>
      </c>
      <c r="L81" s="107">
        <v>4.97</v>
      </c>
      <c r="M81" s="107">
        <v>4.97</v>
      </c>
      <c r="N81" s="107">
        <v>544</v>
      </c>
      <c r="O81" s="107">
        <v>18.38</v>
      </c>
      <c r="P81" s="107">
        <v>18.38</v>
      </c>
    </row>
    <row r="82" spans="1:16" ht="45" x14ac:dyDescent="0.25">
      <c r="A82" s="109">
        <v>3.6</v>
      </c>
      <c r="B82" s="107"/>
      <c r="C82" s="109" t="s">
        <v>217</v>
      </c>
      <c r="D82" s="109" t="s">
        <v>208</v>
      </c>
      <c r="E82" s="107">
        <v>0</v>
      </c>
      <c r="F82" s="107">
        <v>0</v>
      </c>
      <c r="G82" s="107">
        <v>0</v>
      </c>
      <c r="H82" s="107">
        <v>0</v>
      </c>
      <c r="I82" s="107">
        <v>0</v>
      </c>
      <c r="J82" s="107">
        <v>0</v>
      </c>
      <c r="K82" s="107">
        <v>4</v>
      </c>
      <c r="L82" s="107">
        <v>0.33</v>
      </c>
      <c r="M82" s="107">
        <v>0.33</v>
      </c>
      <c r="N82" s="107">
        <v>4</v>
      </c>
      <c r="O82" s="107">
        <v>0.33</v>
      </c>
      <c r="P82" s="107">
        <v>0.33</v>
      </c>
    </row>
    <row r="83" spans="1:16" ht="45" x14ac:dyDescent="0.25">
      <c r="A83" s="109">
        <v>3.7</v>
      </c>
      <c r="B83" s="107"/>
      <c r="C83" s="109" t="s">
        <v>243</v>
      </c>
      <c r="D83" s="109" t="s">
        <v>208</v>
      </c>
      <c r="E83" s="107">
        <v>0</v>
      </c>
      <c r="F83" s="107">
        <v>0</v>
      </c>
      <c r="G83" s="107">
        <v>0</v>
      </c>
      <c r="H83" s="107">
        <v>6</v>
      </c>
      <c r="I83" s="107">
        <v>0.19</v>
      </c>
      <c r="J83" s="107">
        <v>0.19</v>
      </c>
      <c r="K83" s="107">
        <v>8</v>
      </c>
      <c r="L83" s="107">
        <v>0.68</v>
      </c>
      <c r="M83" s="107">
        <v>0.68</v>
      </c>
      <c r="N83" s="107">
        <v>14</v>
      </c>
      <c r="O83" s="107">
        <v>0.86</v>
      </c>
      <c r="P83" s="107">
        <v>0.86</v>
      </c>
    </row>
    <row r="84" spans="1:16" ht="30" x14ac:dyDescent="0.25">
      <c r="A84" s="109">
        <v>3.8</v>
      </c>
      <c r="B84" s="107"/>
      <c r="C84" s="109" t="s">
        <v>218</v>
      </c>
      <c r="D84" s="109" t="s">
        <v>208</v>
      </c>
      <c r="E84" s="107">
        <v>2164</v>
      </c>
      <c r="F84" s="107">
        <v>6.64</v>
      </c>
      <c r="G84" s="107">
        <v>6.64</v>
      </c>
      <c r="H84" s="107">
        <v>204</v>
      </c>
      <c r="I84" s="107">
        <v>4.9000000000000004</v>
      </c>
      <c r="J84" s="107">
        <v>4.9000000000000004</v>
      </c>
      <c r="K84" s="107">
        <v>212</v>
      </c>
      <c r="L84" s="107">
        <v>16.920000000000002</v>
      </c>
      <c r="M84" s="107">
        <v>16.920000000000002</v>
      </c>
      <c r="N84" s="107">
        <v>2580</v>
      </c>
      <c r="O84" s="107">
        <v>28.46</v>
      </c>
      <c r="P84" s="107">
        <v>28.46</v>
      </c>
    </row>
    <row r="85" spans="1:16" ht="30" x14ac:dyDescent="0.25">
      <c r="A85" s="109">
        <v>3.9</v>
      </c>
      <c r="B85" s="107"/>
      <c r="C85" s="109" t="s">
        <v>219</v>
      </c>
      <c r="D85" s="109" t="s">
        <v>208</v>
      </c>
      <c r="E85" s="107">
        <v>18869</v>
      </c>
      <c r="F85" s="107">
        <v>51.6</v>
      </c>
      <c r="G85" s="107">
        <v>51.6</v>
      </c>
      <c r="H85" s="107">
        <v>22</v>
      </c>
      <c r="I85" s="107">
        <v>0.98</v>
      </c>
      <c r="J85" s="107">
        <v>0.98</v>
      </c>
      <c r="K85" s="107">
        <v>71</v>
      </c>
      <c r="L85" s="107">
        <v>6.22</v>
      </c>
      <c r="M85" s="107">
        <v>6.22</v>
      </c>
      <c r="N85" s="107">
        <v>18962</v>
      </c>
      <c r="O85" s="107">
        <v>58.79</v>
      </c>
      <c r="P85" s="107">
        <v>58.79</v>
      </c>
    </row>
    <row r="86" spans="1:16" ht="30" x14ac:dyDescent="0.25">
      <c r="A86" s="109">
        <v>3.1</v>
      </c>
      <c r="B86" s="107"/>
      <c r="C86" s="109" t="s">
        <v>45</v>
      </c>
      <c r="D86" s="109" t="s">
        <v>208</v>
      </c>
      <c r="E86" s="107">
        <v>38089</v>
      </c>
      <c r="F86" s="107">
        <v>92.58</v>
      </c>
      <c r="G86" s="107">
        <v>92.58</v>
      </c>
      <c r="H86" s="107">
        <v>2725</v>
      </c>
      <c r="I86" s="107">
        <v>40.89</v>
      </c>
      <c r="J86" s="107">
        <v>40.89</v>
      </c>
      <c r="K86" s="107">
        <v>207</v>
      </c>
      <c r="L86" s="107">
        <v>10.47</v>
      </c>
      <c r="M86" s="107">
        <v>10.47</v>
      </c>
      <c r="N86" s="107">
        <v>41021</v>
      </c>
      <c r="O86" s="107">
        <v>143.94</v>
      </c>
      <c r="P86" s="107">
        <v>143.94</v>
      </c>
    </row>
    <row r="87" spans="1:16" x14ac:dyDescent="0.25">
      <c r="A87" s="109">
        <v>3.11</v>
      </c>
      <c r="B87" s="107"/>
      <c r="C87" s="109" t="s">
        <v>244</v>
      </c>
      <c r="D87" s="109" t="s">
        <v>208</v>
      </c>
      <c r="E87" s="107">
        <v>10080</v>
      </c>
      <c r="F87" s="107">
        <v>29.23</v>
      </c>
      <c r="G87" s="107">
        <v>29.23</v>
      </c>
      <c r="H87" s="107">
        <v>0</v>
      </c>
      <c r="I87" s="107">
        <v>0</v>
      </c>
      <c r="J87" s="107">
        <v>0</v>
      </c>
      <c r="K87" s="107">
        <v>7</v>
      </c>
      <c r="L87" s="107">
        <v>0.61</v>
      </c>
      <c r="M87" s="107">
        <v>0.61</v>
      </c>
      <c r="N87" s="107">
        <v>10087</v>
      </c>
      <c r="O87" s="107">
        <v>29.84</v>
      </c>
      <c r="P87" s="107">
        <v>29.84</v>
      </c>
    </row>
    <row r="88" spans="1:16" ht="30" x14ac:dyDescent="0.25">
      <c r="A88" s="109">
        <v>3.12</v>
      </c>
      <c r="B88" s="107"/>
      <c r="C88" s="109" t="s">
        <v>220</v>
      </c>
      <c r="D88" s="109" t="s">
        <v>208</v>
      </c>
      <c r="E88" s="107">
        <v>26411</v>
      </c>
      <c r="F88" s="107">
        <v>78.67</v>
      </c>
      <c r="G88" s="107">
        <v>78.67</v>
      </c>
      <c r="H88" s="107">
        <v>1210</v>
      </c>
      <c r="I88" s="107">
        <v>22.92</v>
      </c>
      <c r="J88" s="107">
        <v>22.92</v>
      </c>
      <c r="K88" s="107">
        <v>183</v>
      </c>
      <c r="L88" s="107">
        <v>11.26</v>
      </c>
      <c r="M88" s="107">
        <v>11.26</v>
      </c>
      <c r="N88" s="107">
        <v>27804</v>
      </c>
      <c r="O88" s="107">
        <v>112.85</v>
      </c>
      <c r="P88" s="107">
        <v>112.85</v>
      </c>
    </row>
    <row r="89" spans="1:16" ht="30" x14ac:dyDescent="0.25">
      <c r="A89" s="109">
        <v>3.13</v>
      </c>
      <c r="B89" s="107"/>
      <c r="C89" s="109" t="s">
        <v>245</v>
      </c>
      <c r="D89" s="109" t="s">
        <v>208</v>
      </c>
      <c r="E89" s="107">
        <v>2</v>
      </c>
      <c r="F89" s="107">
        <v>0</v>
      </c>
      <c r="G89" s="107">
        <v>0</v>
      </c>
      <c r="H89" s="107">
        <v>135</v>
      </c>
      <c r="I89" s="107">
        <v>5.1100000000000003</v>
      </c>
      <c r="J89" s="107">
        <v>5.1100000000000003</v>
      </c>
      <c r="K89" s="107">
        <v>54</v>
      </c>
      <c r="L89" s="107">
        <v>3.1</v>
      </c>
      <c r="M89" s="107">
        <v>3.1</v>
      </c>
      <c r="N89" s="107">
        <v>191</v>
      </c>
      <c r="O89" s="107">
        <v>8.2100000000000009</v>
      </c>
      <c r="P89" s="107">
        <v>8.2100000000000009</v>
      </c>
    </row>
    <row r="90" spans="1:16" ht="45" x14ac:dyDescent="0.25">
      <c r="A90" s="109">
        <v>3.14</v>
      </c>
      <c r="B90" s="107"/>
      <c r="C90" s="109" t="s">
        <v>246</v>
      </c>
      <c r="D90" s="109" t="s">
        <v>208</v>
      </c>
      <c r="E90" s="107">
        <v>0</v>
      </c>
      <c r="F90" s="107">
        <v>0</v>
      </c>
      <c r="G90" s="107">
        <v>0</v>
      </c>
      <c r="H90" s="107">
        <v>18</v>
      </c>
      <c r="I90" s="107">
        <v>0.7</v>
      </c>
      <c r="J90" s="107">
        <v>0.7</v>
      </c>
      <c r="K90" s="107">
        <v>36</v>
      </c>
      <c r="L90" s="107">
        <v>2.52</v>
      </c>
      <c r="M90" s="107">
        <v>2.52</v>
      </c>
      <c r="N90" s="107">
        <v>54</v>
      </c>
      <c r="O90" s="107">
        <v>3.21</v>
      </c>
      <c r="P90" s="107">
        <v>3.21</v>
      </c>
    </row>
    <row r="91" spans="1:16" ht="45" x14ac:dyDescent="0.25">
      <c r="A91" s="109">
        <v>3.15</v>
      </c>
      <c r="B91" s="107"/>
      <c r="C91" s="109" t="s">
        <v>221</v>
      </c>
      <c r="D91" s="109" t="s">
        <v>208</v>
      </c>
      <c r="E91" s="107">
        <v>32182</v>
      </c>
      <c r="F91" s="107">
        <v>116.14</v>
      </c>
      <c r="G91" s="107">
        <v>116.14</v>
      </c>
      <c r="H91" s="107">
        <v>23258</v>
      </c>
      <c r="I91" s="107">
        <v>227.24</v>
      </c>
      <c r="J91" s="107">
        <v>226.94</v>
      </c>
      <c r="K91" s="107">
        <v>198</v>
      </c>
      <c r="L91" s="107">
        <v>13.64</v>
      </c>
      <c r="M91" s="107">
        <v>13.64</v>
      </c>
      <c r="N91" s="107">
        <v>55638</v>
      </c>
      <c r="O91" s="107">
        <v>357.02</v>
      </c>
      <c r="P91" s="107">
        <v>356.72</v>
      </c>
    </row>
    <row r="92" spans="1:16" ht="45" x14ac:dyDescent="0.25">
      <c r="A92" s="109">
        <v>3.16</v>
      </c>
      <c r="B92" s="107"/>
      <c r="C92" s="109" t="s">
        <v>222</v>
      </c>
      <c r="D92" s="109" t="s">
        <v>208</v>
      </c>
      <c r="E92" s="107">
        <v>71</v>
      </c>
      <c r="F92" s="107">
        <v>0.33</v>
      </c>
      <c r="G92" s="107">
        <v>0.33</v>
      </c>
      <c r="H92" s="107">
        <v>90</v>
      </c>
      <c r="I92" s="107">
        <v>2.2599999999999998</v>
      </c>
      <c r="J92" s="107">
        <v>2.2599999999999998</v>
      </c>
      <c r="K92" s="107">
        <v>61</v>
      </c>
      <c r="L92" s="107">
        <v>5.1100000000000003</v>
      </c>
      <c r="M92" s="107">
        <v>5.1100000000000003</v>
      </c>
      <c r="N92" s="107">
        <v>222</v>
      </c>
      <c r="O92" s="107">
        <v>7.7</v>
      </c>
      <c r="P92" s="107">
        <v>7.7</v>
      </c>
    </row>
    <row r="93" spans="1:16" x14ac:dyDescent="0.25">
      <c r="A93" s="107"/>
      <c r="B93" s="107"/>
      <c r="C93" s="107" t="s">
        <v>158</v>
      </c>
      <c r="D93" s="107"/>
      <c r="E93" s="107">
        <v>127984</v>
      </c>
      <c r="F93" s="107">
        <v>375.42</v>
      </c>
      <c r="G93" s="107">
        <v>375.25</v>
      </c>
      <c r="H93" s="107">
        <v>28699</v>
      </c>
      <c r="I93" s="107">
        <v>333.8</v>
      </c>
      <c r="J93" s="107">
        <v>322.20999999999998</v>
      </c>
      <c r="K93" s="107">
        <v>1417</v>
      </c>
      <c r="L93" s="107">
        <v>99.18</v>
      </c>
      <c r="M93" s="107">
        <v>81.69</v>
      </c>
      <c r="N93" s="107">
        <v>158100</v>
      </c>
      <c r="O93" s="107">
        <v>808.4</v>
      </c>
      <c r="P93" s="107">
        <v>779.15</v>
      </c>
    </row>
    <row r="94" spans="1:16" x14ac:dyDescent="0.25">
      <c r="A94" s="109">
        <v>4</v>
      </c>
      <c r="B94" s="1015" t="s">
        <v>223</v>
      </c>
      <c r="C94" s="1016"/>
      <c r="D94" s="1016"/>
      <c r="E94" s="1016"/>
      <c r="F94" s="1016"/>
      <c r="G94" s="1016"/>
      <c r="H94" s="1016"/>
      <c r="I94" s="1016"/>
      <c r="J94" s="1016"/>
      <c r="K94" s="1016"/>
      <c r="L94" s="1016"/>
      <c r="M94" s="1016"/>
      <c r="N94" s="1016"/>
      <c r="O94" s="1017"/>
      <c r="P94" s="110"/>
    </row>
    <row r="95" spans="1:16" ht="60" x14ac:dyDescent="0.25">
      <c r="A95" s="109">
        <v>4.0999999999999996</v>
      </c>
      <c r="B95" s="107"/>
      <c r="C95" s="109" t="s">
        <v>57</v>
      </c>
      <c r="D95" s="109" t="s">
        <v>224</v>
      </c>
      <c r="E95" s="107">
        <v>4036</v>
      </c>
      <c r="F95" s="107">
        <v>14.29</v>
      </c>
      <c r="G95" s="107">
        <v>14.29</v>
      </c>
      <c r="H95" s="107">
        <v>9446</v>
      </c>
      <c r="I95" s="107">
        <v>163.34</v>
      </c>
      <c r="J95" s="107">
        <v>163.34</v>
      </c>
      <c r="K95" s="107">
        <v>201</v>
      </c>
      <c r="L95" s="107">
        <v>16.260000000000002</v>
      </c>
      <c r="M95" s="107">
        <v>16.260000000000002</v>
      </c>
      <c r="N95" s="107">
        <v>13683</v>
      </c>
      <c r="O95" s="107">
        <v>193.9</v>
      </c>
      <c r="P95" s="107">
        <v>193.9</v>
      </c>
    </row>
    <row r="96" spans="1:16" ht="45" x14ac:dyDescent="0.25">
      <c r="A96" s="109">
        <v>4.2</v>
      </c>
      <c r="B96" s="107"/>
      <c r="C96" s="109" t="s">
        <v>225</v>
      </c>
      <c r="D96" s="109"/>
      <c r="E96" s="107">
        <v>40630</v>
      </c>
      <c r="F96" s="107">
        <v>114.94</v>
      </c>
      <c r="G96" s="107">
        <v>114.92</v>
      </c>
      <c r="H96" s="107">
        <v>23778</v>
      </c>
      <c r="I96" s="107">
        <v>289.33999999999997</v>
      </c>
      <c r="J96" s="107">
        <v>285.01</v>
      </c>
      <c r="K96" s="107">
        <v>1006</v>
      </c>
      <c r="L96" s="107">
        <v>78.48</v>
      </c>
      <c r="M96" s="107">
        <v>78.37</v>
      </c>
      <c r="N96" s="107">
        <v>65414</v>
      </c>
      <c r="O96" s="107">
        <v>482.77</v>
      </c>
      <c r="P96" s="107">
        <v>478.3</v>
      </c>
    </row>
    <row r="97" spans="1:16" x14ac:dyDescent="0.25">
      <c r="A97" s="107"/>
      <c r="B97" s="107"/>
      <c r="C97" s="107" t="s">
        <v>158</v>
      </c>
      <c r="D97" s="107"/>
      <c r="E97" s="107">
        <v>44666</v>
      </c>
      <c r="F97" s="107">
        <v>129.24</v>
      </c>
      <c r="G97" s="107">
        <v>129.21</v>
      </c>
      <c r="H97" s="107">
        <v>33224</v>
      </c>
      <c r="I97" s="107">
        <v>452.69</v>
      </c>
      <c r="J97" s="107">
        <v>448.35</v>
      </c>
      <c r="K97" s="107">
        <v>1207</v>
      </c>
      <c r="L97" s="107">
        <v>94.74</v>
      </c>
      <c r="M97" s="107">
        <v>94.63</v>
      </c>
      <c r="N97" s="107">
        <v>79097</v>
      </c>
      <c r="O97" s="107">
        <v>676.66</v>
      </c>
      <c r="P97" s="107">
        <v>672.19</v>
      </c>
    </row>
    <row r="98" spans="1:16" x14ac:dyDescent="0.25">
      <c r="A98" s="109">
        <v>5</v>
      </c>
      <c r="B98" s="1015" t="s">
        <v>226</v>
      </c>
      <c r="C98" s="1016"/>
      <c r="D98" s="1016"/>
      <c r="E98" s="1016"/>
      <c r="F98" s="1016"/>
      <c r="G98" s="1016"/>
      <c r="H98" s="1016"/>
      <c r="I98" s="1016"/>
      <c r="J98" s="1016"/>
      <c r="K98" s="1016"/>
      <c r="L98" s="1016"/>
      <c r="M98" s="1016"/>
      <c r="N98" s="1016"/>
      <c r="O98" s="1017"/>
      <c r="P98" s="110"/>
    </row>
    <row r="99" spans="1:16" ht="45" x14ac:dyDescent="0.25">
      <c r="A99" s="109">
        <v>5.0999999999999996</v>
      </c>
      <c r="B99" s="107"/>
      <c r="C99" s="109" t="s">
        <v>247</v>
      </c>
      <c r="D99" s="109" t="s">
        <v>208</v>
      </c>
      <c r="E99" s="107">
        <v>12696</v>
      </c>
      <c r="F99" s="107">
        <v>53.8</v>
      </c>
      <c r="G99" s="107">
        <v>53.8</v>
      </c>
      <c r="H99" s="107">
        <v>0</v>
      </c>
      <c r="I99" s="107">
        <v>0</v>
      </c>
      <c r="J99" s="107">
        <v>0</v>
      </c>
      <c r="K99" s="107">
        <v>0</v>
      </c>
      <c r="L99" s="107">
        <v>0</v>
      </c>
      <c r="M99" s="107">
        <v>0</v>
      </c>
      <c r="N99" s="107">
        <v>12696</v>
      </c>
      <c r="O99" s="107">
        <v>53.8</v>
      </c>
      <c r="P99" s="107">
        <v>53.8</v>
      </c>
    </row>
    <row r="100" spans="1:16" ht="75" x14ac:dyDescent="0.25">
      <c r="A100" s="109">
        <v>5.2</v>
      </c>
      <c r="B100" s="107"/>
      <c r="C100" s="109" t="s">
        <v>248</v>
      </c>
      <c r="D100" s="109" t="s">
        <v>208</v>
      </c>
      <c r="E100" s="107">
        <v>50409</v>
      </c>
      <c r="F100" s="107">
        <v>145.5</v>
      </c>
      <c r="G100" s="107">
        <v>145.5</v>
      </c>
      <c r="H100" s="107">
        <v>1290</v>
      </c>
      <c r="I100" s="107">
        <v>6.77</v>
      </c>
      <c r="J100" s="107">
        <v>6.77</v>
      </c>
      <c r="K100" s="107">
        <v>0</v>
      </c>
      <c r="L100" s="107">
        <v>0</v>
      </c>
      <c r="M100" s="107">
        <v>0</v>
      </c>
      <c r="N100" s="107">
        <v>51699</v>
      </c>
      <c r="O100" s="107">
        <v>152.28</v>
      </c>
      <c r="P100" s="107">
        <v>152.28</v>
      </c>
    </row>
    <row r="101" spans="1:16" ht="90" x14ac:dyDescent="0.25">
      <c r="A101" s="109">
        <v>5.3</v>
      </c>
      <c r="B101" s="107"/>
      <c r="C101" s="109" t="s">
        <v>249</v>
      </c>
      <c r="D101" s="109" t="s">
        <v>208</v>
      </c>
      <c r="E101" s="107">
        <v>43539</v>
      </c>
      <c r="F101" s="107">
        <v>112.79</v>
      </c>
      <c r="G101" s="107">
        <v>112.79</v>
      </c>
      <c r="H101" s="107">
        <v>18208</v>
      </c>
      <c r="I101" s="107">
        <v>123.88</v>
      </c>
      <c r="J101" s="107">
        <v>123.88</v>
      </c>
      <c r="K101" s="107">
        <v>0</v>
      </c>
      <c r="L101" s="107">
        <v>0</v>
      </c>
      <c r="M101" s="107">
        <v>0</v>
      </c>
      <c r="N101" s="107">
        <v>61747</v>
      </c>
      <c r="O101" s="107">
        <v>236.67</v>
      </c>
      <c r="P101" s="107">
        <v>236.67</v>
      </c>
    </row>
    <row r="102" spans="1:16" ht="60" x14ac:dyDescent="0.25">
      <c r="A102" s="109">
        <v>5.4</v>
      </c>
      <c r="B102" s="107"/>
      <c r="C102" s="109" t="s">
        <v>250</v>
      </c>
      <c r="D102" s="109" t="s">
        <v>208</v>
      </c>
      <c r="E102" s="107">
        <v>7071</v>
      </c>
      <c r="F102" s="107">
        <v>20.23</v>
      </c>
      <c r="G102" s="107">
        <v>20.23</v>
      </c>
      <c r="H102" s="107">
        <v>0</v>
      </c>
      <c r="I102" s="107">
        <v>0</v>
      </c>
      <c r="J102" s="107">
        <v>0</v>
      </c>
      <c r="K102" s="107">
        <v>0</v>
      </c>
      <c r="L102" s="107">
        <v>0</v>
      </c>
      <c r="M102" s="107">
        <v>0</v>
      </c>
      <c r="N102" s="107">
        <v>7071</v>
      </c>
      <c r="O102" s="107">
        <v>20.23</v>
      </c>
      <c r="P102" s="107">
        <v>20.23</v>
      </c>
    </row>
    <row r="103" spans="1:16" ht="75" x14ac:dyDescent="0.25">
      <c r="A103" s="109">
        <v>5.5</v>
      </c>
      <c r="B103" s="107"/>
      <c r="C103" s="109" t="s">
        <v>227</v>
      </c>
      <c r="D103" s="109" t="s">
        <v>208</v>
      </c>
      <c r="E103" s="107">
        <v>28949</v>
      </c>
      <c r="F103" s="107">
        <v>78.81</v>
      </c>
      <c r="G103" s="107">
        <v>78.81</v>
      </c>
      <c r="H103" s="107">
        <v>0</v>
      </c>
      <c r="I103" s="107">
        <v>0</v>
      </c>
      <c r="J103" s="107">
        <v>0</v>
      </c>
      <c r="K103" s="107">
        <v>0</v>
      </c>
      <c r="L103" s="107">
        <v>0</v>
      </c>
      <c r="M103" s="107">
        <v>0</v>
      </c>
      <c r="N103" s="107">
        <v>28949</v>
      </c>
      <c r="O103" s="107">
        <v>78.81</v>
      </c>
      <c r="P103" s="107">
        <v>78.81</v>
      </c>
    </row>
    <row r="104" spans="1:16" ht="90" x14ac:dyDescent="0.25">
      <c r="A104" s="109">
        <v>5.6</v>
      </c>
      <c r="B104" s="107"/>
      <c r="C104" s="109" t="s">
        <v>251</v>
      </c>
      <c r="D104" s="109" t="s">
        <v>208</v>
      </c>
      <c r="E104" s="107">
        <v>7539</v>
      </c>
      <c r="F104" s="107">
        <v>22.34</v>
      </c>
      <c r="G104" s="107">
        <v>22.34</v>
      </c>
      <c r="H104" s="107">
        <v>182</v>
      </c>
      <c r="I104" s="107">
        <v>1.0900000000000001</v>
      </c>
      <c r="J104" s="107">
        <v>1.0900000000000001</v>
      </c>
      <c r="K104" s="107">
        <v>0</v>
      </c>
      <c r="L104" s="107">
        <v>0</v>
      </c>
      <c r="M104" s="107">
        <v>0</v>
      </c>
      <c r="N104" s="107">
        <v>7721</v>
      </c>
      <c r="O104" s="107">
        <v>23.43</v>
      </c>
      <c r="P104" s="107">
        <v>23.43</v>
      </c>
    </row>
    <row r="105" spans="1:16" ht="75" x14ac:dyDescent="0.25">
      <c r="A105" s="109">
        <v>5.7</v>
      </c>
      <c r="B105" s="107"/>
      <c r="C105" s="109" t="s">
        <v>252</v>
      </c>
      <c r="D105" s="109" t="s">
        <v>208</v>
      </c>
      <c r="E105" s="107">
        <v>6781</v>
      </c>
      <c r="F105" s="107">
        <v>16.670000000000002</v>
      </c>
      <c r="G105" s="107">
        <v>16.670000000000002</v>
      </c>
      <c r="H105" s="107">
        <v>0</v>
      </c>
      <c r="I105" s="107">
        <v>0</v>
      </c>
      <c r="J105" s="107">
        <v>0</v>
      </c>
      <c r="K105" s="107">
        <v>0</v>
      </c>
      <c r="L105" s="107">
        <v>0</v>
      </c>
      <c r="M105" s="107">
        <v>0</v>
      </c>
      <c r="N105" s="107">
        <v>6781</v>
      </c>
      <c r="O105" s="107">
        <v>16.670000000000002</v>
      </c>
      <c r="P105" s="107">
        <v>16.670000000000002</v>
      </c>
    </row>
    <row r="106" spans="1:16" ht="75" x14ac:dyDescent="0.25">
      <c r="A106" s="109">
        <v>5.8</v>
      </c>
      <c r="B106" s="107"/>
      <c r="C106" s="109" t="s">
        <v>253</v>
      </c>
      <c r="D106" s="109" t="s">
        <v>208</v>
      </c>
      <c r="E106" s="107">
        <v>100345</v>
      </c>
      <c r="F106" s="107">
        <v>34.78</v>
      </c>
      <c r="G106" s="107">
        <v>34.78</v>
      </c>
      <c r="H106" s="107">
        <v>0</v>
      </c>
      <c r="I106" s="107">
        <v>0</v>
      </c>
      <c r="J106" s="107">
        <v>0</v>
      </c>
      <c r="K106" s="107">
        <v>0</v>
      </c>
      <c r="L106" s="107">
        <v>0</v>
      </c>
      <c r="M106" s="107">
        <v>0</v>
      </c>
      <c r="N106" s="107">
        <v>100345</v>
      </c>
      <c r="O106" s="107">
        <v>34.78</v>
      </c>
      <c r="P106" s="107">
        <v>34.78</v>
      </c>
    </row>
    <row r="107" spans="1:16" ht="75" x14ac:dyDescent="0.25">
      <c r="A107" s="109">
        <v>5.9</v>
      </c>
      <c r="B107" s="107"/>
      <c r="C107" s="109" t="s">
        <v>254</v>
      </c>
      <c r="D107" s="109" t="s">
        <v>208</v>
      </c>
      <c r="E107" s="107">
        <v>0</v>
      </c>
      <c r="F107" s="107">
        <v>0</v>
      </c>
      <c r="G107" s="107">
        <v>0</v>
      </c>
      <c r="H107" s="107">
        <v>0</v>
      </c>
      <c r="I107" s="107">
        <v>0</v>
      </c>
      <c r="J107" s="107">
        <v>0</v>
      </c>
      <c r="K107" s="107">
        <v>0</v>
      </c>
      <c r="L107" s="107">
        <v>0</v>
      </c>
      <c r="M107" s="107">
        <v>0</v>
      </c>
      <c r="N107" s="107">
        <v>0</v>
      </c>
      <c r="O107" s="107">
        <v>0</v>
      </c>
      <c r="P107" s="107">
        <v>0</v>
      </c>
    </row>
    <row r="108" spans="1:16" ht="60" x14ac:dyDescent="0.25">
      <c r="A108" s="109">
        <v>5.0999999999999996</v>
      </c>
      <c r="B108" s="107"/>
      <c r="C108" s="109" t="s">
        <v>255</v>
      </c>
      <c r="D108" s="109" t="s">
        <v>208</v>
      </c>
      <c r="E108" s="107">
        <v>148416</v>
      </c>
      <c r="F108" s="107">
        <v>380.08</v>
      </c>
      <c r="G108" s="107">
        <v>365.87</v>
      </c>
      <c r="H108" s="107">
        <v>0</v>
      </c>
      <c r="I108" s="107">
        <v>0</v>
      </c>
      <c r="J108" s="107">
        <v>0</v>
      </c>
      <c r="K108" s="107">
        <v>0</v>
      </c>
      <c r="L108" s="107">
        <v>0</v>
      </c>
      <c r="M108" s="107">
        <v>0</v>
      </c>
      <c r="N108" s="107">
        <v>148416</v>
      </c>
      <c r="O108" s="107">
        <v>380.08</v>
      </c>
      <c r="P108" s="107">
        <v>365.87</v>
      </c>
    </row>
    <row r="109" spans="1:16" x14ac:dyDescent="0.25">
      <c r="A109" s="107"/>
      <c r="B109" s="107"/>
      <c r="C109" s="107" t="s">
        <v>158</v>
      </c>
      <c r="D109" s="107"/>
      <c r="E109" s="107">
        <v>405745</v>
      </c>
      <c r="F109" s="107">
        <v>865</v>
      </c>
      <c r="G109" s="107">
        <v>850.79</v>
      </c>
      <c r="H109" s="107">
        <v>19680</v>
      </c>
      <c r="I109" s="107">
        <v>131.75</v>
      </c>
      <c r="J109" s="107">
        <v>131.75</v>
      </c>
      <c r="K109" s="107">
        <v>0</v>
      </c>
      <c r="L109" s="107">
        <v>0</v>
      </c>
      <c r="M109" s="107">
        <v>0</v>
      </c>
      <c r="N109" s="107">
        <v>425425</v>
      </c>
      <c r="O109" s="107">
        <v>996.74</v>
      </c>
      <c r="P109" s="107">
        <v>982.54</v>
      </c>
    </row>
    <row r="110" spans="1:16" x14ac:dyDescent="0.25">
      <c r="A110" s="109">
        <v>6</v>
      </c>
      <c r="B110" s="1015" t="s">
        <v>228</v>
      </c>
      <c r="C110" s="1016"/>
      <c r="D110" s="1016"/>
      <c r="E110" s="1016"/>
      <c r="F110" s="1016"/>
      <c r="G110" s="1016"/>
      <c r="H110" s="1016"/>
      <c r="I110" s="1016"/>
      <c r="J110" s="1016"/>
      <c r="K110" s="1016"/>
      <c r="L110" s="1016"/>
      <c r="M110" s="1016"/>
      <c r="N110" s="1016"/>
      <c r="O110" s="1017"/>
      <c r="P110" s="110"/>
    </row>
    <row r="111" spans="1:16" ht="45" x14ac:dyDescent="0.25">
      <c r="A111" s="109">
        <v>6.1</v>
      </c>
      <c r="B111" s="107"/>
      <c r="C111" s="109" t="s">
        <v>256</v>
      </c>
      <c r="D111" s="109" t="s">
        <v>208</v>
      </c>
      <c r="E111" s="107">
        <v>3</v>
      </c>
      <c r="F111" s="107">
        <v>0.01</v>
      </c>
      <c r="G111" s="107">
        <v>0.01</v>
      </c>
      <c r="H111" s="107">
        <v>0</v>
      </c>
      <c r="I111" s="107">
        <v>0</v>
      </c>
      <c r="J111" s="107">
        <v>0</v>
      </c>
      <c r="K111" s="107">
        <v>0</v>
      </c>
      <c r="L111" s="107">
        <v>0</v>
      </c>
      <c r="M111" s="107">
        <v>0</v>
      </c>
      <c r="N111" s="107">
        <v>3</v>
      </c>
      <c r="O111" s="107">
        <v>0.01</v>
      </c>
      <c r="P111" s="107">
        <v>0.01</v>
      </c>
    </row>
    <row r="112" spans="1:16" ht="45" x14ac:dyDescent="0.25">
      <c r="A112" s="109">
        <v>6.2</v>
      </c>
      <c r="B112" s="107"/>
      <c r="C112" s="109" t="s">
        <v>229</v>
      </c>
      <c r="D112" s="109" t="s">
        <v>208</v>
      </c>
      <c r="E112" s="107">
        <v>0</v>
      </c>
      <c r="F112" s="107">
        <v>0</v>
      </c>
      <c r="G112" s="107">
        <v>0</v>
      </c>
      <c r="H112" s="107">
        <v>309</v>
      </c>
      <c r="I112" s="107">
        <v>9.76</v>
      </c>
      <c r="J112" s="107">
        <v>9.76</v>
      </c>
      <c r="K112" s="107">
        <v>85</v>
      </c>
      <c r="L112" s="107">
        <v>5.64</v>
      </c>
      <c r="M112" s="107">
        <v>5.64</v>
      </c>
      <c r="N112" s="107">
        <v>394</v>
      </c>
      <c r="O112" s="107">
        <v>15.41</v>
      </c>
      <c r="P112" s="107">
        <v>15.41</v>
      </c>
    </row>
    <row r="113" spans="1:16" x14ac:dyDescent="0.25">
      <c r="A113" s="107"/>
      <c r="B113" s="107"/>
      <c r="C113" s="107" t="s">
        <v>158</v>
      </c>
      <c r="D113" s="107"/>
      <c r="E113" s="107">
        <v>3</v>
      </c>
      <c r="F113" s="107">
        <v>0.01</v>
      </c>
      <c r="G113" s="107">
        <v>0.01</v>
      </c>
      <c r="H113" s="107">
        <v>309</v>
      </c>
      <c r="I113" s="107">
        <v>9.76</v>
      </c>
      <c r="J113" s="107">
        <v>9.76</v>
      </c>
      <c r="K113" s="107">
        <v>85</v>
      </c>
      <c r="L113" s="107">
        <v>5.64</v>
      </c>
      <c r="M113" s="107">
        <v>5.64</v>
      </c>
      <c r="N113" s="107">
        <v>397</v>
      </c>
      <c r="O113" s="107">
        <v>15.42</v>
      </c>
      <c r="P113" s="107">
        <v>15.42</v>
      </c>
    </row>
    <row r="114" spans="1:16" x14ac:dyDescent="0.25">
      <c r="A114" s="109">
        <v>7</v>
      </c>
      <c r="B114" s="1015" t="s">
        <v>230</v>
      </c>
      <c r="C114" s="1016"/>
      <c r="D114" s="1016"/>
      <c r="E114" s="1016"/>
      <c r="F114" s="1016"/>
      <c r="G114" s="1016"/>
      <c r="H114" s="1016"/>
      <c r="I114" s="1016"/>
      <c r="J114" s="1016"/>
      <c r="K114" s="1016"/>
      <c r="L114" s="1016"/>
      <c r="M114" s="1016"/>
      <c r="N114" s="1016"/>
      <c r="O114" s="1017"/>
      <c r="P114" s="110"/>
    </row>
    <row r="115" spans="1:16" ht="75" x14ac:dyDescent="0.25">
      <c r="A115" s="109">
        <v>7.1</v>
      </c>
      <c r="B115" s="107"/>
      <c r="C115" s="109" t="s">
        <v>257</v>
      </c>
      <c r="D115" s="109" t="s">
        <v>208</v>
      </c>
      <c r="E115" s="107">
        <v>17359</v>
      </c>
      <c r="F115" s="107">
        <v>47.14</v>
      </c>
      <c r="G115" s="107">
        <v>47.14</v>
      </c>
      <c r="H115" s="107">
        <v>50</v>
      </c>
      <c r="I115" s="107">
        <v>0.65</v>
      </c>
      <c r="J115" s="107">
        <v>0.65</v>
      </c>
      <c r="K115" s="107">
        <v>0</v>
      </c>
      <c r="L115" s="107">
        <v>0</v>
      </c>
      <c r="M115" s="107">
        <v>0</v>
      </c>
      <c r="N115" s="107">
        <v>17409</v>
      </c>
      <c r="O115" s="107">
        <v>47.8</v>
      </c>
      <c r="P115" s="107">
        <v>47.8</v>
      </c>
    </row>
    <row r="116" spans="1:16" ht="60" x14ac:dyDescent="0.25">
      <c r="A116" s="109">
        <v>7.2</v>
      </c>
      <c r="B116" s="107"/>
      <c r="C116" s="109" t="s">
        <v>258</v>
      </c>
      <c r="D116" s="109" t="s">
        <v>208</v>
      </c>
      <c r="E116" s="107">
        <v>1370</v>
      </c>
      <c r="F116" s="107">
        <v>4.3099999999999996</v>
      </c>
      <c r="G116" s="107">
        <v>4.3</v>
      </c>
      <c r="H116" s="107">
        <v>16661</v>
      </c>
      <c r="I116" s="107">
        <v>60.25</v>
      </c>
      <c r="J116" s="107">
        <v>60.11</v>
      </c>
      <c r="K116" s="107">
        <v>11520</v>
      </c>
      <c r="L116" s="107">
        <v>36.72</v>
      </c>
      <c r="M116" s="107">
        <v>36.479999999999997</v>
      </c>
      <c r="N116" s="107">
        <v>29551</v>
      </c>
      <c r="O116" s="107">
        <v>101.28</v>
      </c>
      <c r="P116" s="107">
        <v>100.89</v>
      </c>
    </row>
    <row r="117" spans="1:16" ht="60" x14ac:dyDescent="0.25">
      <c r="A117" s="109">
        <v>7.3</v>
      </c>
      <c r="B117" s="107"/>
      <c r="C117" s="109" t="s">
        <v>259</v>
      </c>
      <c r="D117" s="109" t="s">
        <v>208</v>
      </c>
      <c r="E117" s="107">
        <v>33271</v>
      </c>
      <c r="F117" s="107">
        <v>115.45</v>
      </c>
      <c r="G117" s="107">
        <v>115.45</v>
      </c>
      <c r="H117" s="107">
        <v>3385</v>
      </c>
      <c r="I117" s="107">
        <v>23.53</v>
      </c>
      <c r="J117" s="107">
        <v>23.53</v>
      </c>
      <c r="K117" s="107">
        <v>0</v>
      </c>
      <c r="L117" s="107">
        <v>0</v>
      </c>
      <c r="M117" s="107">
        <v>0</v>
      </c>
      <c r="N117" s="107">
        <v>36656</v>
      </c>
      <c r="O117" s="107">
        <v>138.97999999999999</v>
      </c>
      <c r="P117" s="107">
        <v>138.97999999999999</v>
      </c>
    </row>
    <row r="118" spans="1:16" ht="75" x14ac:dyDescent="0.25">
      <c r="A118" s="109">
        <v>7.4</v>
      </c>
      <c r="B118" s="107"/>
      <c r="C118" s="109" t="s">
        <v>231</v>
      </c>
      <c r="D118" s="109" t="s">
        <v>208</v>
      </c>
      <c r="E118" s="107">
        <v>18587</v>
      </c>
      <c r="F118" s="107">
        <v>63.95</v>
      </c>
      <c r="G118" s="107">
        <v>63.93</v>
      </c>
      <c r="H118" s="107">
        <v>12150</v>
      </c>
      <c r="I118" s="107">
        <v>89.64</v>
      </c>
      <c r="J118" s="107">
        <v>88.54</v>
      </c>
      <c r="K118" s="107">
        <v>101</v>
      </c>
      <c r="L118" s="107">
        <v>9.44</v>
      </c>
      <c r="M118" s="107">
        <v>7.9</v>
      </c>
      <c r="N118" s="107">
        <v>30838</v>
      </c>
      <c r="O118" s="107">
        <v>163.02000000000001</v>
      </c>
      <c r="P118" s="107">
        <v>160.37</v>
      </c>
    </row>
    <row r="119" spans="1:16" ht="60" x14ac:dyDescent="0.25">
      <c r="A119" s="109">
        <v>7.5</v>
      </c>
      <c r="B119" s="107"/>
      <c r="C119" s="109" t="s">
        <v>75</v>
      </c>
      <c r="D119" s="109" t="s">
        <v>208</v>
      </c>
      <c r="E119" s="107">
        <v>637</v>
      </c>
      <c r="F119" s="107">
        <v>2.31</v>
      </c>
      <c r="G119" s="107">
        <v>2.31</v>
      </c>
      <c r="H119" s="107">
        <v>0</v>
      </c>
      <c r="I119" s="107">
        <v>0</v>
      </c>
      <c r="J119" s="107">
        <v>0</v>
      </c>
      <c r="K119" s="107">
        <v>0</v>
      </c>
      <c r="L119" s="107">
        <v>0</v>
      </c>
      <c r="M119" s="107">
        <v>0</v>
      </c>
      <c r="N119" s="107">
        <v>637</v>
      </c>
      <c r="O119" s="107">
        <v>2.31</v>
      </c>
      <c r="P119" s="107">
        <v>2.31</v>
      </c>
    </row>
    <row r="120" spans="1:16" x14ac:dyDescent="0.25">
      <c r="A120" s="107"/>
      <c r="B120" s="107"/>
      <c r="C120" s="107" t="s">
        <v>158</v>
      </c>
      <c r="D120" s="107"/>
      <c r="E120" s="107">
        <v>71224</v>
      </c>
      <c r="F120" s="107">
        <v>233.16</v>
      </c>
      <c r="G120" s="107">
        <v>233.14</v>
      </c>
      <c r="H120" s="107">
        <v>32246</v>
      </c>
      <c r="I120" s="107">
        <v>174.07</v>
      </c>
      <c r="J120" s="107">
        <v>172.83</v>
      </c>
      <c r="K120" s="107">
        <v>11621</v>
      </c>
      <c r="L120" s="107">
        <v>46.16</v>
      </c>
      <c r="M120" s="107">
        <v>44.38</v>
      </c>
      <c r="N120" s="107">
        <v>115091</v>
      </c>
      <c r="O120" s="107">
        <v>453.39</v>
      </c>
      <c r="P120" s="107">
        <v>450.35</v>
      </c>
    </row>
    <row r="121" spans="1:16" ht="30" x14ac:dyDescent="0.25">
      <c r="A121" s="107"/>
      <c r="B121" s="107"/>
      <c r="C121" s="107" t="s">
        <v>232</v>
      </c>
      <c r="D121" s="107"/>
      <c r="E121" s="107">
        <v>664979</v>
      </c>
      <c r="F121" s="107">
        <v>1646.58</v>
      </c>
      <c r="G121" s="107">
        <v>1629.04</v>
      </c>
      <c r="H121" s="107">
        <v>131656</v>
      </c>
      <c r="I121" s="107">
        <v>1485.61</v>
      </c>
      <c r="J121" s="107">
        <v>1435.81</v>
      </c>
      <c r="K121" s="107">
        <v>20014</v>
      </c>
      <c r="L121" s="107">
        <v>715.88</v>
      </c>
      <c r="M121" s="107">
        <v>668.31</v>
      </c>
      <c r="N121" s="107">
        <v>816649</v>
      </c>
      <c r="O121" s="107">
        <v>3848.07</v>
      </c>
      <c r="P121" s="107">
        <v>3733.16</v>
      </c>
    </row>
  </sheetData>
  <mergeCells count="40">
    <mergeCell ref="A1:N1"/>
    <mergeCell ref="A2:P2"/>
    <mergeCell ref="A3:A5"/>
    <mergeCell ref="B3:B5"/>
    <mergeCell ref="C3:C5"/>
    <mergeCell ref="D3:D5"/>
    <mergeCell ref="E3:G3"/>
    <mergeCell ref="H3:J3"/>
    <mergeCell ref="K3:M3"/>
    <mergeCell ref="N3:P4"/>
    <mergeCell ref="A50:P50"/>
    <mergeCell ref="E4:G4"/>
    <mergeCell ref="H4:J4"/>
    <mergeCell ref="K4:M4"/>
    <mergeCell ref="B6:O6"/>
    <mergeCell ref="B9:O9"/>
    <mergeCell ref="B17:O17"/>
    <mergeCell ref="B29:O29"/>
    <mergeCell ref="B33:O33"/>
    <mergeCell ref="B36:O36"/>
    <mergeCell ref="B39:O39"/>
    <mergeCell ref="A49:P49"/>
    <mergeCell ref="A51:A53"/>
    <mergeCell ref="B51:B53"/>
    <mergeCell ref="C51:C53"/>
    <mergeCell ref="D51:D53"/>
    <mergeCell ref="E51:G51"/>
    <mergeCell ref="B114:O114"/>
    <mergeCell ref="K51:M51"/>
    <mergeCell ref="N51:P52"/>
    <mergeCell ref="E52:G52"/>
    <mergeCell ref="H52:J52"/>
    <mergeCell ref="K52:M52"/>
    <mergeCell ref="B54:O54"/>
    <mergeCell ref="H51:J51"/>
    <mergeCell ref="B57:O57"/>
    <mergeCell ref="B76:O76"/>
    <mergeCell ref="B94:O94"/>
    <mergeCell ref="B98:O98"/>
    <mergeCell ref="B110:O1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L26" sqref="L26"/>
    </sheetView>
  </sheetViews>
  <sheetFormatPr defaultRowHeight="14.25" x14ac:dyDescent="0.2"/>
  <cols>
    <col min="1" max="1" width="4.42578125" style="50" bestFit="1" customWidth="1"/>
    <col min="2" max="2" width="29.28515625" style="50" customWidth="1"/>
    <col min="3" max="3" width="12.5703125" style="67" customWidth="1"/>
    <col min="4" max="4" width="16.28515625" style="50" customWidth="1"/>
    <col min="5" max="5" width="13.7109375" style="67" customWidth="1"/>
    <col min="6" max="6" width="12.5703125" style="50" customWidth="1"/>
    <col min="7" max="7" width="12.28515625" style="67" bestFit="1" customWidth="1"/>
    <col min="8" max="8" width="11.42578125" style="50" customWidth="1"/>
    <col min="9" max="9" width="9.140625" style="50" customWidth="1"/>
    <col min="10" max="16384" width="9.140625" style="50"/>
  </cols>
  <sheetData>
    <row r="1" spans="1:7" ht="15" x14ac:dyDescent="0.2">
      <c r="A1" s="826" t="s">
        <v>142</v>
      </c>
      <c r="B1" s="826"/>
      <c r="C1" s="826"/>
      <c r="D1" s="826"/>
      <c r="E1" s="826"/>
      <c r="F1" s="826"/>
      <c r="G1" s="826"/>
    </row>
    <row r="2" spans="1:7" ht="15" x14ac:dyDescent="0.2">
      <c r="A2" s="827" t="s">
        <v>84</v>
      </c>
      <c r="B2" s="827"/>
      <c r="C2" s="827"/>
      <c r="D2" s="827"/>
      <c r="E2" s="827"/>
      <c r="F2" s="827"/>
      <c r="G2" s="827"/>
    </row>
    <row r="3" spans="1:7" ht="15" x14ac:dyDescent="0.2">
      <c r="A3" s="827" t="s">
        <v>85</v>
      </c>
      <c r="B3" s="826" t="s">
        <v>86</v>
      </c>
      <c r="C3" s="828" t="s">
        <v>87</v>
      </c>
      <c r="D3" s="831" t="s">
        <v>88</v>
      </c>
      <c r="E3" s="831"/>
      <c r="F3" s="827" t="s">
        <v>89</v>
      </c>
      <c r="G3" s="827"/>
    </row>
    <row r="4" spans="1:7" ht="15" x14ac:dyDescent="0.2">
      <c r="A4" s="827"/>
      <c r="B4" s="826"/>
      <c r="C4" s="829"/>
      <c r="D4" s="826" t="s">
        <v>90</v>
      </c>
      <c r="E4" s="826"/>
      <c r="F4" s="827"/>
      <c r="G4" s="827"/>
    </row>
    <row r="5" spans="1:7" x14ac:dyDescent="0.2">
      <c r="A5" s="827"/>
      <c r="B5" s="826"/>
      <c r="C5" s="829"/>
      <c r="D5" s="832" t="s">
        <v>91</v>
      </c>
      <c r="E5" s="828" t="s">
        <v>92</v>
      </c>
      <c r="F5" s="827"/>
      <c r="G5" s="827"/>
    </row>
    <row r="6" spans="1:7" ht="15" x14ac:dyDescent="0.2">
      <c r="A6" s="827"/>
      <c r="B6" s="826"/>
      <c r="C6" s="830"/>
      <c r="D6" s="833"/>
      <c r="E6" s="830"/>
      <c r="F6" s="51" t="s">
        <v>8</v>
      </c>
      <c r="G6" s="51" t="s">
        <v>9</v>
      </c>
    </row>
    <row r="7" spans="1:7" ht="15" x14ac:dyDescent="0.2">
      <c r="A7" s="52">
        <v>1</v>
      </c>
      <c r="B7" s="52" t="s">
        <v>93</v>
      </c>
      <c r="C7" s="53">
        <v>4774.4849999999997</v>
      </c>
      <c r="D7" s="54">
        <v>75599</v>
      </c>
      <c r="E7" s="53">
        <v>591.80478824900001</v>
      </c>
      <c r="F7" s="53">
        <v>320701</v>
      </c>
      <c r="G7" s="55">
        <v>3805.7039374159999</v>
      </c>
    </row>
    <row r="8" spans="1:7" ht="15" x14ac:dyDescent="0.2">
      <c r="A8" s="52">
        <v>2</v>
      </c>
      <c r="B8" s="52" t="s">
        <v>94</v>
      </c>
      <c r="C8" s="55">
        <v>2570.59</v>
      </c>
      <c r="D8" s="55">
        <v>17183</v>
      </c>
      <c r="E8" s="55">
        <v>307.12746618699998</v>
      </c>
      <c r="F8" s="55">
        <v>149044</v>
      </c>
      <c r="G8" s="55">
        <v>2049.5893833199998</v>
      </c>
    </row>
    <row r="9" spans="1:7" ht="15" x14ac:dyDescent="0.2">
      <c r="A9" s="52">
        <v>3</v>
      </c>
      <c r="B9" s="52" t="s">
        <v>95</v>
      </c>
      <c r="C9" s="55">
        <v>5877.0968000000003</v>
      </c>
      <c r="D9" s="55">
        <v>224079</v>
      </c>
      <c r="E9" s="55">
        <v>1358.0851918180001</v>
      </c>
      <c r="F9" s="55">
        <v>592019</v>
      </c>
      <c r="G9" s="55">
        <v>5265.600055637</v>
      </c>
    </row>
    <row r="10" spans="1:7" ht="15" x14ac:dyDescent="0.2">
      <c r="A10" s="52">
        <v>4</v>
      </c>
      <c r="B10" s="52" t="s">
        <v>96</v>
      </c>
      <c r="C10" s="55">
        <v>1198.98</v>
      </c>
      <c r="D10" s="55">
        <v>8263</v>
      </c>
      <c r="E10" s="55">
        <v>90.158683771</v>
      </c>
      <c r="F10" s="55">
        <v>62709</v>
      </c>
      <c r="G10" s="55">
        <v>649.11248827999998</v>
      </c>
    </row>
    <row r="11" spans="1:7" ht="15" x14ac:dyDescent="0.2">
      <c r="A11" s="52">
        <v>5</v>
      </c>
      <c r="B11" s="52" t="s">
        <v>97</v>
      </c>
      <c r="C11" s="55">
        <v>2087.6</v>
      </c>
      <c r="D11" s="55">
        <v>15823</v>
      </c>
      <c r="E11" s="55">
        <v>263.06487042600003</v>
      </c>
      <c r="F11" s="55">
        <v>39748</v>
      </c>
      <c r="G11" s="55">
        <v>945.629157222</v>
      </c>
    </row>
    <row r="12" spans="1:7" ht="15" x14ac:dyDescent="0.2">
      <c r="A12" s="52">
        <v>6</v>
      </c>
      <c r="B12" s="52" t="s">
        <v>98</v>
      </c>
      <c r="C12" s="55">
        <v>1916.9797000000001</v>
      </c>
      <c r="D12" s="55">
        <v>35487</v>
      </c>
      <c r="E12" s="55">
        <v>179.29706023700001</v>
      </c>
      <c r="F12" s="55">
        <v>204545</v>
      </c>
      <c r="G12" s="55">
        <v>1642.3488402129999</v>
      </c>
    </row>
    <row r="13" spans="1:7" ht="15" x14ac:dyDescent="0.2">
      <c r="A13" s="52">
        <v>7</v>
      </c>
      <c r="B13" s="52" t="s">
        <v>99</v>
      </c>
      <c r="C13" s="55">
        <v>1150.97</v>
      </c>
      <c r="D13" s="55">
        <v>5735</v>
      </c>
      <c r="E13" s="55">
        <v>74.387124322999995</v>
      </c>
      <c r="F13" s="55">
        <v>59822</v>
      </c>
      <c r="G13" s="55">
        <v>652.24170058300001</v>
      </c>
    </row>
    <row r="14" spans="1:7" ht="15" x14ac:dyDescent="0.2">
      <c r="A14" s="52">
        <v>8</v>
      </c>
      <c r="B14" s="52" t="s">
        <v>100</v>
      </c>
      <c r="C14" s="55">
        <v>1002.04</v>
      </c>
      <c r="D14" s="55">
        <v>6517</v>
      </c>
      <c r="E14" s="55">
        <v>77.888974704000006</v>
      </c>
      <c r="F14" s="55">
        <v>53418</v>
      </c>
      <c r="G14" s="55">
        <v>758.36596830899998</v>
      </c>
    </row>
    <row r="15" spans="1:7" ht="15" x14ac:dyDescent="0.2">
      <c r="A15" s="52">
        <v>9</v>
      </c>
      <c r="B15" s="52" t="s">
        <v>101</v>
      </c>
      <c r="C15" s="55">
        <v>2513.52</v>
      </c>
      <c r="D15" s="55">
        <v>37044</v>
      </c>
      <c r="E15" s="55">
        <v>553.26707522799995</v>
      </c>
      <c r="F15" s="55">
        <v>96981</v>
      </c>
      <c r="G15" s="55">
        <v>1774.335853997</v>
      </c>
    </row>
    <row r="16" spans="1:7" ht="15" x14ac:dyDescent="0.2">
      <c r="A16" s="52">
        <v>10</v>
      </c>
      <c r="B16" s="52" t="s">
        <v>102</v>
      </c>
      <c r="C16" s="55">
        <v>1524.8479</v>
      </c>
      <c r="D16" s="55">
        <v>32997</v>
      </c>
      <c r="E16" s="55">
        <v>197.03969197399999</v>
      </c>
      <c r="F16" s="56">
        <v>102796</v>
      </c>
      <c r="G16" s="53">
        <v>966.440400522</v>
      </c>
    </row>
    <row r="17" spans="1:7" ht="15" x14ac:dyDescent="0.2">
      <c r="A17" s="52">
        <v>11</v>
      </c>
      <c r="B17" s="52" t="s">
        <v>103</v>
      </c>
      <c r="C17" s="55">
        <v>2099.41</v>
      </c>
      <c r="D17" s="55">
        <v>29296</v>
      </c>
      <c r="E17" s="55">
        <v>430.01219404099999</v>
      </c>
      <c r="F17" s="55">
        <v>95656</v>
      </c>
      <c r="G17" s="55">
        <v>1173.2185088389999</v>
      </c>
    </row>
    <row r="18" spans="1:7" ht="15" x14ac:dyDescent="0.2">
      <c r="A18" s="52">
        <v>12</v>
      </c>
      <c r="B18" s="52" t="s">
        <v>104</v>
      </c>
      <c r="C18" s="55">
        <v>1719.86</v>
      </c>
      <c r="D18" s="55">
        <v>27995</v>
      </c>
      <c r="E18" s="55">
        <v>219.01362341199999</v>
      </c>
      <c r="F18" s="55">
        <v>161080</v>
      </c>
      <c r="G18" s="55">
        <v>1342.7334295390001</v>
      </c>
    </row>
    <row r="19" spans="1:7" ht="15" x14ac:dyDescent="0.2">
      <c r="A19" s="52">
        <v>13</v>
      </c>
      <c r="B19" s="52" t="s">
        <v>105</v>
      </c>
      <c r="C19" s="55">
        <v>2705.5844499999998</v>
      </c>
      <c r="D19" s="55">
        <v>20997</v>
      </c>
      <c r="E19" s="55">
        <v>334.28675802599997</v>
      </c>
      <c r="F19" s="55">
        <v>132816</v>
      </c>
      <c r="G19" s="55">
        <v>1994.069639711</v>
      </c>
    </row>
    <row r="20" spans="1:7" ht="15" x14ac:dyDescent="0.2">
      <c r="A20" s="52">
        <v>14</v>
      </c>
      <c r="B20" s="52" t="s">
        <v>106</v>
      </c>
      <c r="C20" s="55">
        <v>1588.5319999999999</v>
      </c>
      <c r="D20" s="55">
        <v>13141</v>
      </c>
      <c r="E20" s="55">
        <v>191.60379767000001</v>
      </c>
      <c r="F20" s="55">
        <v>108113</v>
      </c>
      <c r="G20" s="55">
        <v>1812.659736432</v>
      </c>
    </row>
    <row r="21" spans="1:7" ht="15" x14ac:dyDescent="0.2">
      <c r="A21" s="52">
        <v>15</v>
      </c>
      <c r="B21" s="52" t="s">
        <v>107</v>
      </c>
      <c r="C21" s="55">
        <v>1939.577</v>
      </c>
      <c r="D21" s="55">
        <v>19672</v>
      </c>
      <c r="E21" s="55">
        <v>196.908490419</v>
      </c>
      <c r="F21" s="55">
        <v>270018</v>
      </c>
      <c r="G21" s="55">
        <v>2409.698578342</v>
      </c>
    </row>
    <row r="22" spans="1:7" ht="15" x14ac:dyDescent="0.2">
      <c r="A22" s="52">
        <v>16</v>
      </c>
      <c r="B22" s="52" t="s">
        <v>108</v>
      </c>
      <c r="C22" s="55">
        <v>1321.6446000000001</v>
      </c>
      <c r="D22" s="55">
        <v>22267</v>
      </c>
      <c r="E22" s="55">
        <v>291.72902035700002</v>
      </c>
      <c r="F22" s="55">
        <v>154252</v>
      </c>
      <c r="G22" s="55">
        <v>2211.6876047750002</v>
      </c>
    </row>
    <row r="23" spans="1:7" ht="15" x14ac:dyDescent="0.2">
      <c r="A23" s="52">
        <v>17</v>
      </c>
      <c r="B23" s="52" t="s">
        <v>109</v>
      </c>
      <c r="C23" s="55">
        <v>3801.4996999999998</v>
      </c>
      <c r="D23" s="55">
        <v>13843</v>
      </c>
      <c r="E23" s="55">
        <v>217.38032615200001</v>
      </c>
      <c r="F23" s="55">
        <v>200394</v>
      </c>
      <c r="G23" s="55">
        <v>2029.333335071</v>
      </c>
    </row>
    <row r="24" spans="1:7" ht="15" x14ac:dyDescent="0.2">
      <c r="A24" s="52">
        <v>18</v>
      </c>
      <c r="B24" s="52" t="s">
        <v>110</v>
      </c>
      <c r="C24" s="55">
        <v>1885.3</v>
      </c>
      <c r="D24" s="55">
        <v>33461</v>
      </c>
      <c r="E24" s="55">
        <v>560.06865041499998</v>
      </c>
      <c r="F24" s="55">
        <v>65808</v>
      </c>
      <c r="G24" s="55">
        <v>1228.1951853420001</v>
      </c>
    </row>
    <row r="25" spans="1:7" ht="15" x14ac:dyDescent="0.2">
      <c r="A25" s="52">
        <v>19</v>
      </c>
      <c r="B25" s="52" t="s">
        <v>111</v>
      </c>
      <c r="C25" s="55">
        <v>1096</v>
      </c>
      <c r="D25" s="55">
        <v>4301</v>
      </c>
      <c r="E25" s="55">
        <v>59.408179207000003</v>
      </c>
      <c r="F25" s="55">
        <v>62495</v>
      </c>
      <c r="G25" s="55">
        <v>699.48746747600001</v>
      </c>
    </row>
    <row r="26" spans="1:7" ht="15" x14ac:dyDescent="0.2">
      <c r="A26" s="52">
        <v>20</v>
      </c>
      <c r="B26" s="52" t="s">
        <v>112</v>
      </c>
      <c r="C26" s="55">
        <v>1206.93</v>
      </c>
      <c r="D26" s="55">
        <v>12113</v>
      </c>
      <c r="E26" s="55">
        <v>130.03000223699999</v>
      </c>
      <c r="F26" s="55">
        <v>52621</v>
      </c>
      <c r="G26" s="55">
        <v>857.37111146799998</v>
      </c>
    </row>
    <row r="27" spans="1:7" ht="15" x14ac:dyDescent="0.2">
      <c r="A27" s="52">
        <v>21</v>
      </c>
      <c r="B27" s="52" t="s">
        <v>113</v>
      </c>
      <c r="C27" s="55">
        <v>2497.0500000000002</v>
      </c>
      <c r="D27" s="55">
        <v>12526</v>
      </c>
      <c r="E27" s="55">
        <v>88.226590595000005</v>
      </c>
      <c r="F27" s="55">
        <v>208953</v>
      </c>
      <c r="G27" s="55">
        <v>1370.7768681380001</v>
      </c>
    </row>
    <row r="28" spans="1:7" ht="15" x14ac:dyDescent="0.2">
      <c r="A28" s="52">
        <v>22</v>
      </c>
      <c r="B28" s="52" t="s">
        <v>114</v>
      </c>
      <c r="C28" s="55">
        <v>1731.4</v>
      </c>
      <c r="D28" s="55">
        <v>22107</v>
      </c>
      <c r="E28" s="55">
        <v>292.18284585599997</v>
      </c>
      <c r="F28" s="55">
        <v>136907</v>
      </c>
      <c r="G28" s="55">
        <v>1566.2586209030001</v>
      </c>
    </row>
    <row r="29" spans="1:7" ht="15" x14ac:dyDescent="0.2">
      <c r="A29" s="52">
        <v>23</v>
      </c>
      <c r="B29" s="52" t="s">
        <v>115</v>
      </c>
      <c r="C29" s="55">
        <v>2790</v>
      </c>
      <c r="D29" s="55">
        <v>23136</v>
      </c>
      <c r="E29" s="55">
        <v>339.55187022699999</v>
      </c>
      <c r="F29" s="55">
        <v>89280</v>
      </c>
      <c r="G29" s="55">
        <v>1712.667611227</v>
      </c>
    </row>
    <row r="30" spans="1:7" ht="15" x14ac:dyDescent="0.2">
      <c r="A30" s="52">
        <v>24</v>
      </c>
      <c r="B30" s="52" t="s">
        <v>116</v>
      </c>
      <c r="C30" s="55">
        <v>1370.42</v>
      </c>
      <c r="D30" s="55">
        <v>12424</v>
      </c>
      <c r="E30" s="55">
        <v>128.17302755599999</v>
      </c>
      <c r="F30" s="55">
        <v>118840</v>
      </c>
      <c r="G30" s="55">
        <v>750.31958229199995</v>
      </c>
    </row>
    <row r="31" spans="1:7" ht="15" x14ac:dyDescent="0.2">
      <c r="A31" s="52">
        <v>25</v>
      </c>
      <c r="B31" s="52" t="s">
        <v>117</v>
      </c>
      <c r="C31" s="55">
        <v>2338.6590000000001</v>
      </c>
      <c r="D31" s="55">
        <v>31293</v>
      </c>
      <c r="E31" s="55">
        <v>265.24789364700001</v>
      </c>
      <c r="F31" s="55">
        <v>92644</v>
      </c>
      <c r="G31" s="55">
        <v>1158.8845341690001</v>
      </c>
    </row>
    <row r="32" spans="1:7" ht="15" x14ac:dyDescent="0.2">
      <c r="A32" s="52">
        <v>26</v>
      </c>
      <c r="B32" s="52" t="s">
        <v>118</v>
      </c>
      <c r="C32" s="55">
        <v>3465.2750999999998</v>
      </c>
      <c r="D32" s="55">
        <v>22085</v>
      </c>
      <c r="E32" s="55">
        <v>197.64128005500001</v>
      </c>
      <c r="F32" s="55">
        <v>212705</v>
      </c>
      <c r="G32" s="55">
        <v>1999.220449444</v>
      </c>
    </row>
    <row r="33" spans="1:7" ht="15" x14ac:dyDescent="0.2">
      <c r="A33" s="52">
        <v>27</v>
      </c>
      <c r="B33" s="52" t="s">
        <v>119</v>
      </c>
      <c r="C33" s="55">
        <v>982.82420000000002</v>
      </c>
      <c r="D33" s="55">
        <v>5492</v>
      </c>
      <c r="E33" s="55">
        <v>97.371532114999994</v>
      </c>
      <c r="F33" s="55">
        <v>32720</v>
      </c>
      <c r="G33" s="55">
        <v>407.21243777199999</v>
      </c>
    </row>
    <row r="34" spans="1:7" ht="15" x14ac:dyDescent="0.2">
      <c r="A34" s="52">
        <v>28</v>
      </c>
      <c r="B34" s="52" t="s">
        <v>120</v>
      </c>
      <c r="C34" s="55">
        <v>1545.9309000000001</v>
      </c>
      <c r="D34" s="55">
        <v>51957</v>
      </c>
      <c r="E34" s="55">
        <v>484.334962131</v>
      </c>
      <c r="F34" s="55">
        <v>78508</v>
      </c>
      <c r="G34" s="55">
        <v>635.49321884699998</v>
      </c>
    </row>
    <row r="35" spans="1:7" ht="15" x14ac:dyDescent="0.2">
      <c r="A35" s="52">
        <v>29</v>
      </c>
      <c r="B35" s="52" t="s">
        <v>121</v>
      </c>
      <c r="C35" s="55">
        <v>4016.9475000000002</v>
      </c>
      <c r="D35" s="55">
        <v>28005</v>
      </c>
      <c r="E35" s="55">
        <v>321.58748354800002</v>
      </c>
      <c r="F35" s="55">
        <v>307667</v>
      </c>
      <c r="G35" s="55">
        <v>3319.2754378599998</v>
      </c>
    </row>
    <row r="36" spans="1:7" ht="15" x14ac:dyDescent="0.2">
      <c r="A36" s="52">
        <v>30</v>
      </c>
      <c r="B36" s="52" t="s">
        <v>122</v>
      </c>
      <c r="C36" s="55">
        <v>1298.5388</v>
      </c>
      <c r="D36" s="55">
        <v>3948</v>
      </c>
      <c r="E36" s="55">
        <v>67.087364745000002</v>
      </c>
      <c r="F36" s="55">
        <v>60761</v>
      </c>
      <c r="G36" s="55">
        <v>856.868048488</v>
      </c>
    </row>
    <row r="37" spans="1:7" s="60" customFormat="1" ht="15.75" x14ac:dyDescent="0.25">
      <c r="A37" s="57"/>
      <c r="B37" s="58" t="s">
        <v>123</v>
      </c>
      <c r="C37" s="59">
        <f>SUM(C7:C36)</f>
        <v>66018.49265</v>
      </c>
      <c r="D37" s="59">
        <f>SUM(D7:D36)</f>
        <v>868786</v>
      </c>
      <c r="E37" s="59">
        <f>SUM(E7:E36)</f>
        <v>8603.9668193280031</v>
      </c>
      <c r="F37" s="59">
        <f>SUM(F7:F36)</f>
        <v>4324021</v>
      </c>
      <c r="G37" s="59">
        <f>SUM(G7:G36)</f>
        <v>48044.799191634003</v>
      </c>
    </row>
    <row r="38" spans="1:7" ht="15" x14ac:dyDescent="0.25">
      <c r="A38" s="61"/>
      <c r="B38" s="61"/>
      <c r="C38" s="62"/>
      <c r="D38" s="62"/>
      <c r="E38" s="62"/>
      <c r="F38" s="62"/>
      <c r="G38" s="62"/>
    </row>
    <row r="39" spans="1:7" x14ac:dyDescent="0.2">
      <c r="A39" s="825" t="s">
        <v>83</v>
      </c>
      <c r="B39" s="825"/>
      <c r="C39" s="825"/>
      <c r="D39" s="825"/>
      <c r="E39" s="825"/>
      <c r="F39" s="825"/>
      <c r="G39" s="825"/>
    </row>
    <row r="40" spans="1:7" x14ac:dyDescent="0.2">
      <c r="A40" s="825"/>
      <c r="B40" s="825"/>
      <c r="C40" s="825"/>
      <c r="D40" s="825"/>
      <c r="E40" s="825"/>
      <c r="F40" s="825"/>
      <c r="G40" s="825"/>
    </row>
    <row r="41" spans="1:7" ht="15" x14ac:dyDescent="0.25">
      <c r="A41" s="61"/>
      <c r="B41" s="61"/>
      <c r="C41" s="62"/>
      <c r="D41" s="62"/>
      <c r="E41" s="62"/>
      <c r="F41" s="62"/>
      <c r="G41" s="62"/>
    </row>
    <row r="42" spans="1:7" ht="15" x14ac:dyDescent="0.25">
      <c r="A42" s="61"/>
      <c r="B42" s="61"/>
      <c r="C42" s="62"/>
      <c r="D42" s="62"/>
      <c r="E42" s="62"/>
      <c r="F42" s="62"/>
      <c r="G42" s="62"/>
    </row>
    <row r="43" spans="1:7" ht="15" x14ac:dyDescent="0.25">
      <c r="A43" s="61"/>
      <c r="B43" s="61"/>
      <c r="C43" s="62"/>
      <c r="D43" s="62"/>
      <c r="E43" s="62"/>
      <c r="F43" s="62"/>
      <c r="G43" s="62"/>
    </row>
    <row r="44" spans="1:7" ht="15" x14ac:dyDescent="0.25">
      <c r="A44" s="61"/>
      <c r="B44" s="61"/>
      <c r="C44" s="62"/>
      <c r="D44" s="62"/>
      <c r="E44" s="62"/>
      <c r="F44" s="62"/>
      <c r="G44" s="62"/>
    </row>
    <row r="45" spans="1:7" ht="15" x14ac:dyDescent="0.25">
      <c r="A45" s="61"/>
      <c r="B45" s="61"/>
      <c r="C45" s="62"/>
      <c r="D45" s="62"/>
      <c r="E45" s="62"/>
      <c r="F45" s="62"/>
      <c r="G45" s="62"/>
    </row>
    <row r="46" spans="1:7" ht="15" x14ac:dyDescent="0.25">
      <c r="A46" s="61"/>
      <c r="B46" s="61"/>
      <c r="C46" s="62"/>
      <c r="D46" s="62"/>
      <c r="E46" s="62"/>
      <c r="F46" s="62"/>
      <c r="G46" s="62"/>
    </row>
    <row r="47" spans="1:7" ht="15" x14ac:dyDescent="0.25">
      <c r="A47" s="61"/>
      <c r="B47" s="61"/>
      <c r="C47" s="62"/>
      <c r="D47" s="62"/>
      <c r="E47" s="62"/>
      <c r="F47" s="62"/>
      <c r="G47" s="62"/>
    </row>
    <row r="48" spans="1:7" ht="15" x14ac:dyDescent="0.25">
      <c r="A48" s="61"/>
      <c r="B48" s="61"/>
      <c r="C48" s="62"/>
      <c r="D48" s="62"/>
      <c r="E48" s="62"/>
      <c r="F48" s="62"/>
      <c r="G48" s="62"/>
    </row>
    <row r="49" spans="1:7" ht="15" x14ac:dyDescent="0.25">
      <c r="A49" s="61"/>
      <c r="B49" s="61"/>
      <c r="C49" s="62"/>
      <c r="D49" s="62"/>
      <c r="E49" s="62"/>
      <c r="F49" s="62"/>
      <c r="G49" s="62"/>
    </row>
    <row r="50" spans="1:7" ht="15" x14ac:dyDescent="0.25">
      <c r="A50" s="61"/>
      <c r="B50" s="61"/>
      <c r="C50" s="62"/>
      <c r="D50" s="62"/>
      <c r="E50" s="62"/>
      <c r="F50" s="62"/>
      <c r="G50" s="62"/>
    </row>
    <row r="51" spans="1:7" ht="15" x14ac:dyDescent="0.25">
      <c r="A51" s="61"/>
      <c r="B51" s="61"/>
      <c r="C51" s="62"/>
      <c r="D51" s="62"/>
      <c r="E51" s="62"/>
      <c r="F51" s="62"/>
      <c r="G51" s="62"/>
    </row>
    <row r="52" spans="1:7" ht="15" x14ac:dyDescent="0.25">
      <c r="A52" s="61"/>
      <c r="B52" s="61"/>
      <c r="C52" s="62"/>
      <c r="D52" s="62"/>
      <c r="E52" s="62"/>
      <c r="F52" s="62"/>
      <c r="G52" s="62"/>
    </row>
    <row r="53" spans="1:7" ht="15" x14ac:dyDescent="0.25">
      <c r="A53" s="61"/>
      <c r="B53" s="61"/>
      <c r="C53" s="62"/>
      <c r="D53" s="62"/>
      <c r="E53" s="62"/>
      <c r="F53" s="62"/>
      <c r="G53" s="62"/>
    </row>
    <row r="54" spans="1:7" ht="15.75" x14ac:dyDescent="0.25">
      <c r="A54" s="63"/>
      <c r="B54" s="63"/>
      <c r="C54" s="62"/>
      <c r="D54" s="62"/>
      <c r="E54" s="62"/>
      <c r="F54" s="62"/>
      <c r="G54" s="62"/>
    </row>
    <row r="55" spans="1:7" ht="15" x14ac:dyDescent="0.2">
      <c r="A55" s="64"/>
      <c r="B55" s="64"/>
      <c r="C55" s="62"/>
      <c r="D55" s="62"/>
      <c r="E55" s="62"/>
      <c r="F55" s="62"/>
      <c r="G55" s="62"/>
    </row>
    <row r="56" spans="1:7" ht="15" x14ac:dyDescent="0.25">
      <c r="A56" s="61"/>
      <c r="B56" s="61"/>
      <c r="C56" s="65"/>
      <c r="D56" s="65"/>
      <c r="E56" s="65"/>
      <c r="F56" s="65"/>
      <c r="G56" s="65"/>
    </row>
    <row r="57" spans="1:7" ht="15" x14ac:dyDescent="0.25">
      <c r="A57" s="61"/>
      <c r="B57" s="61"/>
      <c r="C57" s="62"/>
      <c r="D57" s="62"/>
      <c r="E57" s="62"/>
      <c r="F57" s="62"/>
      <c r="G57" s="62"/>
    </row>
    <row r="58" spans="1:7" ht="15" x14ac:dyDescent="0.25">
      <c r="A58" s="61"/>
      <c r="B58" s="61"/>
      <c r="C58" s="62"/>
      <c r="D58" s="62"/>
      <c r="E58" s="62"/>
      <c r="F58" s="62"/>
      <c r="G58" s="62"/>
    </row>
    <row r="59" spans="1:7" ht="15.75" x14ac:dyDescent="0.25">
      <c r="A59" s="64"/>
      <c r="B59" s="63"/>
      <c r="C59" s="62"/>
      <c r="D59" s="62"/>
      <c r="E59" s="62"/>
      <c r="F59" s="62"/>
      <c r="G59" s="62"/>
    </row>
    <row r="60" spans="1:7" ht="15.75" x14ac:dyDescent="0.25">
      <c r="A60" s="64"/>
      <c r="B60" s="61"/>
      <c r="C60" s="62"/>
      <c r="D60" s="62"/>
      <c r="E60" s="62"/>
      <c r="F60" s="62"/>
      <c r="G60" s="62"/>
    </row>
    <row r="61" spans="1:7" ht="15" x14ac:dyDescent="0.25">
      <c r="A61" s="61"/>
      <c r="B61" s="61"/>
      <c r="C61" s="65"/>
      <c r="D61" s="65"/>
      <c r="E61" s="65"/>
      <c r="F61" s="65"/>
      <c r="G61" s="65"/>
    </row>
    <row r="62" spans="1:7" ht="15" x14ac:dyDescent="0.25">
      <c r="A62" s="61"/>
      <c r="B62" s="61"/>
      <c r="C62" s="65"/>
      <c r="D62" s="65"/>
      <c r="E62" s="65"/>
      <c r="F62" s="65"/>
      <c r="G62" s="65"/>
    </row>
    <row r="63" spans="1:7" ht="15" x14ac:dyDescent="0.25">
      <c r="A63" s="61"/>
      <c r="B63" s="61"/>
      <c r="C63" s="65"/>
      <c r="D63" s="65"/>
      <c r="E63" s="65"/>
      <c r="F63" s="66"/>
      <c r="G63" s="66"/>
    </row>
    <row r="64" spans="1:7" ht="15" x14ac:dyDescent="0.2">
      <c r="A64" s="64"/>
      <c r="B64" s="64"/>
      <c r="C64" s="62"/>
      <c r="D64" s="62"/>
      <c r="E64" s="62"/>
      <c r="F64" s="62"/>
      <c r="G64" s="62"/>
    </row>
    <row r="65" spans="1:7" ht="15.75" x14ac:dyDescent="0.25">
      <c r="A65" s="64"/>
      <c r="B65" s="61"/>
      <c r="C65" s="62"/>
      <c r="D65" s="62"/>
      <c r="E65" s="62"/>
      <c r="F65" s="62"/>
      <c r="G65" s="62"/>
    </row>
    <row r="66" spans="1:7" ht="15" x14ac:dyDescent="0.2">
      <c r="A66" s="64"/>
      <c r="B66" s="64"/>
      <c r="C66" s="62"/>
      <c r="D66" s="62"/>
      <c r="E66" s="62"/>
      <c r="F66" s="62"/>
      <c r="G66" s="62"/>
    </row>
    <row r="67" spans="1:7" ht="15.75" x14ac:dyDescent="0.25">
      <c r="A67" s="61"/>
      <c r="B67" s="64"/>
      <c r="C67" s="62"/>
      <c r="D67" s="62"/>
      <c r="E67" s="62"/>
      <c r="F67" s="62"/>
      <c r="G67" s="62"/>
    </row>
  </sheetData>
  <mergeCells count="11">
    <mergeCell ref="A39:G40"/>
    <mergeCell ref="A1:G1"/>
    <mergeCell ref="A2:G2"/>
    <mergeCell ref="A3:A6"/>
    <mergeCell ref="B3:B6"/>
    <mergeCell ref="C3:C6"/>
    <mergeCell ref="D3:E3"/>
    <mergeCell ref="F3:G5"/>
    <mergeCell ref="D4:E4"/>
    <mergeCell ref="D5:D6"/>
    <mergeCell ref="E5:E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opLeftCell="A3" zoomScale="120" zoomScaleNormal="120" workbookViewId="0">
      <selection activeCell="Q12" sqref="Q12"/>
    </sheetView>
  </sheetViews>
  <sheetFormatPr defaultRowHeight="15" x14ac:dyDescent="0.25"/>
  <cols>
    <col min="1" max="1" width="9.5703125" customWidth="1"/>
    <col min="2" max="2" width="18.28515625" customWidth="1"/>
    <col min="14" max="14" width="13.7109375" customWidth="1"/>
  </cols>
  <sheetData>
    <row r="1" spans="1:14" ht="18.75" x14ac:dyDescent="0.25">
      <c r="A1" s="1030" t="s">
        <v>260</v>
      </c>
      <c r="B1" s="1030"/>
      <c r="C1" s="1030"/>
      <c r="D1" s="1030"/>
      <c r="E1" s="1030"/>
      <c r="F1" s="1030"/>
      <c r="G1" s="1030"/>
      <c r="H1" s="1030"/>
      <c r="I1" s="1030"/>
      <c r="J1" s="1030"/>
      <c r="K1" s="1030"/>
      <c r="L1" s="1030"/>
      <c r="M1" s="1030"/>
      <c r="N1" s="1030"/>
    </row>
    <row r="2" spans="1:14" x14ac:dyDescent="0.25">
      <c r="A2" s="1031" t="s">
        <v>261</v>
      </c>
      <c r="B2" s="1027"/>
      <c r="C2" s="1027"/>
      <c r="D2" s="1027"/>
      <c r="E2" s="1027"/>
      <c r="F2" s="1027"/>
      <c r="G2" s="1027"/>
      <c r="H2" s="1027"/>
      <c r="I2" s="1027"/>
      <c r="J2" s="1027"/>
      <c r="K2" s="1027"/>
      <c r="L2" s="1027"/>
      <c r="M2" s="1027"/>
      <c r="N2" s="1028"/>
    </row>
    <row r="3" spans="1:14" x14ac:dyDescent="0.25">
      <c r="A3" s="1032" t="s">
        <v>153</v>
      </c>
      <c r="B3" s="1032" t="s">
        <v>262</v>
      </c>
      <c r="C3" s="1034" t="s">
        <v>155</v>
      </c>
      <c r="D3" s="1035"/>
      <c r="E3" s="1036"/>
      <c r="F3" s="1034" t="s">
        <v>156</v>
      </c>
      <c r="G3" s="1035"/>
      <c r="H3" s="1036"/>
      <c r="I3" s="1034" t="s">
        <v>157</v>
      </c>
      <c r="J3" s="1035"/>
      <c r="K3" s="1036"/>
      <c r="L3" s="1034" t="s">
        <v>158</v>
      </c>
      <c r="M3" s="1035"/>
      <c r="N3" s="1036"/>
    </row>
    <row r="4" spans="1:14" ht="22.5" x14ac:dyDescent="0.25">
      <c r="A4" s="1033"/>
      <c r="B4" s="1033"/>
      <c r="C4" s="111" t="s">
        <v>159</v>
      </c>
      <c r="D4" s="111" t="s">
        <v>263</v>
      </c>
      <c r="E4" s="111" t="s">
        <v>161</v>
      </c>
      <c r="F4" s="111" t="s">
        <v>159</v>
      </c>
      <c r="G4" s="111" t="s">
        <v>263</v>
      </c>
      <c r="H4" s="111" t="s">
        <v>161</v>
      </c>
      <c r="I4" s="111" t="s">
        <v>159</v>
      </c>
      <c r="J4" s="111" t="s">
        <v>263</v>
      </c>
      <c r="K4" s="111" t="s">
        <v>161</v>
      </c>
      <c r="L4" s="111" t="s">
        <v>159</v>
      </c>
      <c r="M4" s="111" t="s">
        <v>263</v>
      </c>
      <c r="N4" s="111" t="s">
        <v>161</v>
      </c>
    </row>
    <row r="5" spans="1:14" x14ac:dyDescent="0.25">
      <c r="A5" s="112">
        <v>1</v>
      </c>
      <c r="B5" s="113" t="s">
        <v>162</v>
      </c>
      <c r="N5" s="110"/>
    </row>
    <row r="6" spans="1:14" x14ac:dyDescent="0.25">
      <c r="A6" s="112">
        <v>1.1000000000000001</v>
      </c>
      <c r="B6" s="112" t="s">
        <v>264</v>
      </c>
      <c r="C6" s="112">
        <v>882</v>
      </c>
      <c r="D6" s="112">
        <v>2.83</v>
      </c>
      <c r="E6" s="112">
        <v>2.73</v>
      </c>
      <c r="F6" s="112">
        <v>995</v>
      </c>
      <c r="G6" s="112">
        <v>15.97</v>
      </c>
      <c r="H6" s="112">
        <v>15.58</v>
      </c>
      <c r="I6" s="112">
        <v>1322</v>
      </c>
      <c r="J6" s="112">
        <v>93.35</v>
      </c>
      <c r="K6" s="112">
        <v>92.65</v>
      </c>
      <c r="L6" s="112">
        <v>3199</v>
      </c>
      <c r="M6" s="112">
        <v>112.16</v>
      </c>
      <c r="N6" s="112">
        <v>110.96</v>
      </c>
    </row>
    <row r="7" spans="1:14" x14ac:dyDescent="0.25">
      <c r="A7" s="112">
        <v>1.2</v>
      </c>
      <c r="B7" s="112" t="s">
        <v>265</v>
      </c>
      <c r="C7" s="112">
        <v>527</v>
      </c>
      <c r="D7" s="112">
        <v>1.06</v>
      </c>
      <c r="E7" s="112">
        <v>0.96</v>
      </c>
      <c r="F7" s="112">
        <v>292</v>
      </c>
      <c r="G7" s="112">
        <v>5.63</v>
      </c>
      <c r="H7" s="112">
        <v>4.68</v>
      </c>
      <c r="I7" s="112">
        <v>95</v>
      </c>
      <c r="J7" s="112">
        <v>7.43</v>
      </c>
      <c r="K7" s="112">
        <v>7.21</v>
      </c>
      <c r="L7" s="112">
        <v>914</v>
      </c>
      <c r="M7" s="112">
        <v>14.12</v>
      </c>
      <c r="N7" s="112">
        <v>12.85</v>
      </c>
    </row>
    <row r="8" spans="1:14" x14ac:dyDescent="0.25">
      <c r="A8" s="112">
        <v>1.3</v>
      </c>
      <c r="B8" s="112" t="s">
        <v>266</v>
      </c>
      <c r="C8" s="112">
        <v>3784</v>
      </c>
      <c r="D8" s="112">
        <v>9.31</v>
      </c>
      <c r="E8" s="112">
        <v>8.39</v>
      </c>
      <c r="F8" s="112">
        <v>3106</v>
      </c>
      <c r="G8" s="112">
        <v>74.959999999999994</v>
      </c>
      <c r="H8" s="112">
        <v>68.739999999999995</v>
      </c>
      <c r="I8" s="112">
        <v>1274</v>
      </c>
      <c r="J8" s="112">
        <v>106.05</v>
      </c>
      <c r="K8" s="112">
        <v>98.69</v>
      </c>
      <c r="L8" s="112">
        <v>8164</v>
      </c>
      <c r="M8" s="112">
        <v>190.32</v>
      </c>
      <c r="N8" s="112">
        <v>175.82</v>
      </c>
    </row>
    <row r="9" spans="1:14" x14ac:dyDescent="0.25">
      <c r="A9" s="112">
        <v>1.4</v>
      </c>
      <c r="B9" s="112" t="s">
        <v>267</v>
      </c>
      <c r="C9" s="112">
        <v>2659</v>
      </c>
      <c r="D9" s="112">
        <v>8.4499999999999993</v>
      </c>
      <c r="E9" s="112">
        <v>8.3800000000000008</v>
      </c>
      <c r="F9" s="112">
        <v>3244</v>
      </c>
      <c r="G9" s="112">
        <v>49.37</v>
      </c>
      <c r="H9" s="112">
        <v>48.16</v>
      </c>
      <c r="I9" s="112">
        <v>292</v>
      </c>
      <c r="J9" s="112">
        <v>21.75</v>
      </c>
      <c r="K9" s="112">
        <v>20.65</v>
      </c>
      <c r="L9" s="112">
        <v>6195</v>
      </c>
      <c r="M9" s="112">
        <v>79.569999999999993</v>
      </c>
      <c r="N9" s="112">
        <v>77.19</v>
      </c>
    </row>
    <row r="10" spans="1:14" x14ac:dyDescent="0.25">
      <c r="A10" s="112">
        <v>1.5</v>
      </c>
      <c r="B10" s="112" t="s">
        <v>268</v>
      </c>
      <c r="C10" s="112">
        <v>968</v>
      </c>
      <c r="D10" s="112">
        <v>2.73</v>
      </c>
      <c r="E10" s="112">
        <v>2.58</v>
      </c>
      <c r="F10" s="112">
        <v>589</v>
      </c>
      <c r="G10" s="112">
        <v>10.06</v>
      </c>
      <c r="H10" s="112">
        <v>9.7200000000000006</v>
      </c>
      <c r="I10" s="112">
        <v>103</v>
      </c>
      <c r="J10" s="112">
        <v>8.7899999999999991</v>
      </c>
      <c r="K10" s="112">
        <v>8.35</v>
      </c>
      <c r="L10" s="112">
        <v>1660</v>
      </c>
      <c r="M10" s="112">
        <v>21.58</v>
      </c>
      <c r="N10" s="112">
        <v>20.66</v>
      </c>
    </row>
    <row r="11" spans="1:14" x14ac:dyDescent="0.25">
      <c r="A11" s="112">
        <v>1.6</v>
      </c>
      <c r="B11" s="112" t="s">
        <v>269</v>
      </c>
      <c r="C11" s="112">
        <v>107</v>
      </c>
      <c r="D11" s="112">
        <v>0.27</v>
      </c>
      <c r="E11" s="112">
        <v>0.24</v>
      </c>
      <c r="F11" s="112">
        <v>172</v>
      </c>
      <c r="G11" s="112">
        <v>4.3</v>
      </c>
      <c r="H11" s="112">
        <v>3.99</v>
      </c>
      <c r="I11" s="112">
        <v>110</v>
      </c>
      <c r="J11" s="112">
        <v>8.4700000000000006</v>
      </c>
      <c r="K11" s="112">
        <v>8.25</v>
      </c>
      <c r="L11" s="112">
        <v>389</v>
      </c>
      <c r="M11" s="112">
        <v>13.04</v>
      </c>
      <c r="N11" s="112">
        <v>12.47</v>
      </c>
    </row>
    <row r="12" spans="1:14" x14ac:dyDescent="0.25">
      <c r="A12" s="112">
        <v>1.7</v>
      </c>
      <c r="B12" s="112" t="s">
        <v>270</v>
      </c>
      <c r="C12" s="112">
        <v>764</v>
      </c>
      <c r="D12" s="112">
        <v>2.5499999999999998</v>
      </c>
      <c r="E12" s="112">
        <v>2.39</v>
      </c>
      <c r="F12" s="112">
        <v>1220</v>
      </c>
      <c r="G12" s="112">
        <v>20.440000000000001</v>
      </c>
      <c r="H12" s="112">
        <v>19.75</v>
      </c>
      <c r="I12" s="112">
        <v>79</v>
      </c>
      <c r="J12" s="112">
        <v>6.28</v>
      </c>
      <c r="K12" s="112">
        <v>5.37</v>
      </c>
      <c r="L12" s="112">
        <v>2063</v>
      </c>
      <c r="M12" s="112">
        <v>29.27</v>
      </c>
      <c r="N12" s="112">
        <v>27.5</v>
      </c>
    </row>
    <row r="13" spans="1:14" x14ac:dyDescent="0.25">
      <c r="A13" s="112">
        <v>1.8</v>
      </c>
      <c r="B13" s="112" t="s">
        <v>271</v>
      </c>
      <c r="C13" s="112">
        <v>693</v>
      </c>
      <c r="D13" s="112">
        <v>2.17</v>
      </c>
      <c r="E13" s="112">
        <v>2.17</v>
      </c>
      <c r="F13" s="112">
        <v>349</v>
      </c>
      <c r="G13" s="112">
        <v>5</v>
      </c>
      <c r="H13" s="112">
        <v>4.79</v>
      </c>
      <c r="I13" s="112">
        <v>36</v>
      </c>
      <c r="J13" s="112">
        <v>2.52</v>
      </c>
      <c r="K13" s="112">
        <v>2.46</v>
      </c>
      <c r="L13" s="112">
        <v>1078</v>
      </c>
      <c r="M13" s="112">
        <v>9.69</v>
      </c>
      <c r="N13" s="112">
        <v>9.41</v>
      </c>
    </row>
    <row r="14" spans="1:14" x14ac:dyDescent="0.25">
      <c r="A14" s="112">
        <v>1.9</v>
      </c>
      <c r="B14" s="112" t="s">
        <v>272</v>
      </c>
      <c r="C14" s="112">
        <v>433</v>
      </c>
      <c r="D14" s="112">
        <v>1.32</v>
      </c>
      <c r="E14" s="112">
        <v>1.23</v>
      </c>
      <c r="F14" s="112">
        <v>158</v>
      </c>
      <c r="G14" s="112">
        <v>3.28</v>
      </c>
      <c r="H14" s="112">
        <v>3.02</v>
      </c>
      <c r="I14" s="112">
        <v>71</v>
      </c>
      <c r="J14" s="112">
        <v>5.9</v>
      </c>
      <c r="K14" s="112">
        <v>5.56</v>
      </c>
      <c r="L14" s="112">
        <v>662</v>
      </c>
      <c r="M14" s="112">
        <v>10.5</v>
      </c>
      <c r="N14" s="112">
        <v>9.82</v>
      </c>
    </row>
    <row r="15" spans="1:14" x14ac:dyDescent="0.25">
      <c r="A15" s="112">
        <v>1.1000000000000001</v>
      </c>
      <c r="B15" s="112" t="s">
        <v>273</v>
      </c>
      <c r="C15" s="112">
        <v>781</v>
      </c>
      <c r="D15" s="112">
        <v>3.15</v>
      </c>
      <c r="E15" s="112">
        <v>3.02</v>
      </c>
      <c r="F15" s="112">
        <v>705</v>
      </c>
      <c r="G15" s="112">
        <v>12.88</v>
      </c>
      <c r="H15" s="112">
        <v>12.06</v>
      </c>
      <c r="I15" s="112">
        <v>142</v>
      </c>
      <c r="J15" s="112">
        <v>10.18</v>
      </c>
      <c r="K15" s="112">
        <v>9.33</v>
      </c>
      <c r="L15" s="112">
        <v>1628</v>
      </c>
      <c r="M15" s="112">
        <v>26.21</v>
      </c>
      <c r="N15" s="112">
        <v>24.4</v>
      </c>
    </row>
    <row r="16" spans="1:14" x14ac:dyDescent="0.25">
      <c r="A16" s="112">
        <v>1.1100000000000001</v>
      </c>
      <c r="B16" s="112" t="s">
        <v>274</v>
      </c>
      <c r="C16" s="112">
        <v>763</v>
      </c>
      <c r="D16" s="112">
        <v>2.4700000000000002</v>
      </c>
      <c r="E16" s="112">
        <v>2.4500000000000002</v>
      </c>
      <c r="F16" s="112">
        <v>909</v>
      </c>
      <c r="G16" s="112">
        <v>12.92</v>
      </c>
      <c r="H16" s="112">
        <v>12.4</v>
      </c>
      <c r="I16" s="112">
        <v>69</v>
      </c>
      <c r="J16" s="112">
        <v>4.6399999999999997</v>
      </c>
      <c r="K16" s="112">
        <v>4.43</v>
      </c>
      <c r="L16" s="112">
        <v>1741</v>
      </c>
      <c r="M16" s="112">
        <v>20.03</v>
      </c>
      <c r="N16" s="112">
        <v>19.29</v>
      </c>
    </row>
    <row r="17" spans="1:14" x14ac:dyDescent="0.25">
      <c r="A17" s="112">
        <v>1.1200000000000001</v>
      </c>
      <c r="B17" s="112" t="s">
        <v>275</v>
      </c>
      <c r="C17" s="112">
        <v>1039</v>
      </c>
      <c r="D17" s="112">
        <v>4.91</v>
      </c>
      <c r="E17" s="112">
        <v>4.62</v>
      </c>
      <c r="F17" s="112">
        <v>1197</v>
      </c>
      <c r="G17" s="112">
        <v>24.18</v>
      </c>
      <c r="H17" s="112">
        <v>22.04</v>
      </c>
      <c r="I17" s="112">
        <v>256</v>
      </c>
      <c r="J17" s="112">
        <v>20.29</v>
      </c>
      <c r="K17" s="112">
        <v>18.62</v>
      </c>
      <c r="L17" s="112">
        <v>2492</v>
      </c>
      <c r="M17" s="112">
        <v>49.38</v>
      </c>
      <c r="N17" s="112">
        <v>45.28</v>
      </c>
    </row>
    <row r="18" spans="1:14" x14ac:dyDescent="0.25">
      <c r="A18" s="112">
        <v>1.1299999999999999</v>
      </c>
      <c r="B18" s="112" t="s">
        <v>276</v>
      </c>
      <c r="C18" s="112">
        <v>910</v>
      </c>
      <c r="D18" s="112">
        <v>2.94</v>
      </c>
      <c r="E18" s="112">
        <v>2.88</v>
      </c>
      <c r="F18" s="112">
        <v>826</v>
      </c>
      <c r="G18" s="112">
        <v>15.64</v>
      </c>
      <c r="H18" s="112">
        <v>15.09</v>
      </c>
      <c r="I18" s="112">
        <v>198</v>
      </c>
      <c r="J18" s="112">
        <v>14.39</v>
      </c>
      <c r="K18" s="112">
        <v>13.23</v>
      </c>
      <c r="L18" s="112">
        <v>1934</v>
      </c>
      <c r="M18" s="112">
        <v>32.97</v>
      </c>
      <c r="N18" s="112">
        <v>31.2</v>
      </c>
    </row>
    <row r="19" spans="1:14" x14ac:dyDescent="0.25">
      <c r="A19" s="112">
        <v>1.1399999999999999</v>
      </c>
      <c r="B19" s="112" t="s">
        <v>277</v>
      </c>
      <c r="C19" s="112">
        <v>991</v>
      </c>
      <c r="D19" s="112">
        <v>2.77</v>
      </c>
      <c r="E19" s="112">
        <v>2.69</v>
      </c>
      <c r="F19" s="112">
        <v>1728</v>
      </c>
      <c r="G19" s="112">
        <v>31.17</v>
      </c>
      <c r="H19" s="112">
        <v>29.3</v>
      </c>
      <c r="I19" s="112">
        <v>280</v>
      </c>
      <c r="J19" s="112">
        <v>22.49</v>
      </c>
      <c r="K19" s="112">
        <v>20.53</v>
      </c>
      <c r="L19" s="112">
        <v>2999</v>
      </c>
      <c r="M19" s="112">
        <v>56.43</v>
      </c>
      <c r="N19" s="112">
        <v>52.52</v>
      </c>
    </row>
    <row r="20" spans="1:14" x14ac:dyDescent="0.25">
      <c r="A20" s="112">
        <v>1.1499999999999999</v>
      </c>
      <c r="B20" s="112" t="s">
        <v>278</v>
      </c>
      <c r="C20" s="112">
        <v>646</v>
      </c>
      <c r="D20" s="112">
        <v>2.1800000000000002</v>
      </c>
      <c r="E20" s="112">
        <v>2.15</v>
      </c>
      <c r="F20" s="112">
        <v>1093</v>
      </c>
      <c r="G20" s="112">
        <v>18.11</v>
      </c>
      <c r="H20" s="112">
        <v>17.75</v>
      </c>
      <c r="I20" s="112">
        <v>490</v>
      </c>
      <c r="J20" s="112">
        <v>35.799999999999997</v>
      </c>
      <c r="K20" s="112">
        <v>35.700000000000003</v>
      </c>
      <c r="L20" s="112">
        <v>2229</v>
      </c>
      <c r="M20" s="112">
        <v>56.09</v>
      </c>
      <c r="N20" s="112">
        <v>55.61</v>
      </c>
    </row>
    <row r="21" spans="1:14" x14ac:dyDescent="0.25">
      <c r="A21" s="112">
        <v>1.1599999999999999</v>
      </c>
      <c r="B21" s="112" t="s">
        <v>279</v>
      </c>
      <c r="C21" s="112">
        <v>302</v>
      </c>
      <c r="D21" s="112">
        <v>0.84</v>
      </c>
      <c r="E21" s="112">
        <v>0.82</v>
      </c>
      <c r="F21" s="112">
        <v>560</v>
      </c>
      <c r="G21" s="112">
        <v>13.37</v>
      </c>
      <c r="H21" s="112">
        <v>12.99</v>
      </c>
      <c r="I21" s="112">
        <v>218</v>
      </c>
      <c r="J21" s="112">
        <v>18.61</v>
      </c>
      <c r="K21" s="112">
        <v>18.3</v>
      </c>
      <c r="L21" s="112">
        <v>1080</v>
      </c>
      <c r="M21" s="112">
        <v>32.82</v>
      </c>
      <c r="N21" s="112">
        <v>32.11</v>
      </c>
    </row>
    <row r="22" spans="1:14" x14ac:dyDescent="0.25">
      <c r="A22" s="112">
        <v>1.17</v>
      </c>
      <c r="B22" s="112" t="s">
        <v>280</v>
      </c>
      <c r="C22" s="112">
        <v>1593</v>
      </c>
      <c r="D22" s="112">
        <v>4.46</v>
      </c>
      <c r="E22" s="112">
        <v>4.4000000000000004</v>
      </c>
      <c r="F22" s="112">
        <v>996</v>
      </c>
      <c r="G22" s="112">
        <v>16.04</v>
      </c>
      <c r="H22" s="112">
        <v>15.19</v>
      </c>
      <c r="I22" s="112">
        <v>153</v>
      </c>
      <c r="J22" s="112">
        <v>12.5</v>
      </c>
      <c r="K22" s="112">
        <v>11.83</v>
      </c>
      <c r="L22" s="112">
        <v>2742</v>
      </c>
      <c r="M22" s="112">
        <v>33</v>
      </c>
      <c r="N22" s="112">
        <v>31.42</v>
      </c>
    </row>
    <row r="23" spans="1:14" x14ac:dyDescent="0.25">
      <c r="A23" s="112">
        <v>1.18</v>
      </c>
      <c r="B23" s="112" t="s">
        <v>281</v>
      </c>
      <c r="C23" s="112">
        <v>610</v>
      </c>
      <c r="D23" s="112">
        <v>2.2400000000000002</v>
      </c>
      <c r="E23" s="112">
        <v>2.21</v>
      </c>
      <c r="F23" s="112">
        <v>1213</v>
      </c>
      <c r="G23" s="112">
        <v>20.54</v>
      </c>
      <c r="H23" s="112">
        <v>19.97</v>
      </c>
      <c r="I23" s="112">
        <v>109</v>
      </c>
      <c r="J23" s="112">
        <v>7.94</v>
      </c>
      <c r="K23" s="112">
        <v>7.57</v>
      </c>
      <c r="L23" s="112">
        <v>1932</v>
      </c>
      <c r="M23" s="112">
        <v>30.73</v>
      </c>
      <c r="N23" s="112">
        <v>29.75</v>
      </c>
    </row>
    <row r="24" spans="1:14" x14ac:dyDescent="0.25">
      <c r="A24" s="112">
        <v>1.19</v>
      </c>
      <c r="B24" s="112" t="s">
        <v>282</v>
      </c>
      <c r="C24" s="112">
        <v>987</v>
      </c>
      <c r="D24" s="112">
        <v>2.67</v>
      </c>
      <c r="E24" s="112">
        <v>2.66</v>
      </c>
      <c r="F24" s="112">
        <v>652</v>
      </c>
      <c r="G24" s="112">
        <v>9.0500000000000007</v>
      </c>
      <c r="H24" s="112">
        <v>8.6999999999999993</v>
      </c>
      <c r="I24" s="112">
        <v>82</v>
      </c>
      <c r="J24" s="112">
        <v>6.23</v>
      </c>
      <c r="K24" s="112">
        <v>5.9</v>
      </c>
      <c r="L24" s="112">
        <v>1721</v>
      </c>
      <c r="M24" s="112">
        <v>17.940000000000001</v>
      </c>
      <c r="N24" s="112">
        <v>17.260000000000002</v>
      </c>
    </row>
    <row r="25" spans="1:14" x14ac:dyDescent="0.25">
      <c r="A25" s="112">
        <v>1.2</v>
      </c>
      <c r="B25" s="112" t="s">
        <v>283</v>
      </c>
      <c r="C25" s="112">
        <v>822</v>
      </c>
      <c r="D25" s="112">
        <v>3.27</v>
      </c>
      <c r="E25" s="112">
        <v>3.23</v>
      </c>
      <c r="F25" s="112">
        <v>1292</v>
      </c>
      <c r="G25" s="112">
        <v>18.05</v>
      </c>
      <c r="H25" s="112">
        <v>17.440000000000001</v>
      </c>
      <c r="I25" s="112">
        <v>102</v>
      </c>
      <c r="J25" s="112">
        <v>7.72</v>
      </c>
      <c r="K25" s="112">
        <v>7.25</v>
      </c>
      <c r="L25" s="112">
        <v>2216</v>
      </c>
      <c r="M25" s="112">
        <v>29.04</v>
      </c>
      <c r="N25" s="112">
        <v>27.93</v>
      </c>
    </row>
    <row r="26" spans="1:14" x14ac:dyDescent="0.25">
      <c r="A26" s="112">
        <v>1.21</v>
      </c>
      <c r="B26" s="112" t="s">
        <v>284</v>
      </c>
      <c r="C26" s="112">
        <v>539</v>
      </c>
      <c r="D26" s="112">
        <v>1.55</v>
      </c>
      <c r="E26" s="112">
        <v>1.52</v>
      </c>
      <c r="F26" s="112">
        <v>385</v>
      </c>
      <c r="G26" s="112">
        <v>6.51</v>
      </c>
      <c r="H26" s="112">
        <v>6.1</v>
      </c>
      <c r="I26" s="112">
        <v>75</v>
      </c>
      <c r="J26" s="112">
        <v>5.64</v>
      </c>
      <c r="K26" s="112">
        <v>5.47</v>
      </c>
      <c r="L26" s="112">
        <v>999</v>
      </c>
      <c r="M26" s="112">
        <v>13.7</v>
      </c>
      <c r="N26" s="112">
        <v>13.1</v>
      </c>
    </row>
    <row r="27" spans="1:14" x14ac:dyDescent="0.25">
      <c r="A27" s="112">
        <v>1.22</v>
      </c>
      <c r="B27" s="112" t="s">
        <v>285</v>
      </c>
      <c r="C27" s="112">
        <v>1800</v>
      </c>
      <c r="D27" s="112">
        <v>5.65</v>
      </c>
      <c r="E27" s="112">
        <v>5.61</v>
      </c>
      <c r="F27" s="112">
        <v>1393</v>
      </c>
      <c r="G27" s="112">
        <v>17.36</v>
      </c>
      <c r="H27" s="112">
        <v>16.82</v>
      </c>
      <c r="I27" s="112">
        <v>80</v>
      </c>
      <c r="J27" s="112">
        <v>6.33</v>
      </c>
      <c r="K27" s="112">
        <v>6.08</v>
      </c>
      <c r="L27" s="112">
        <v>3273</v>
      </c>
      <c r="M27" s="112">
        <v>29.35</v>
      </c>
      <c r="N27" s="112">
        <v>28.51</v>
      </c>
    </row>
    <row r="28" spans="1:14" x14ac:dyDescent="0.25">
      <c r="A28" s="112">
        <v>1.23</v>
      </c>
      <c r="B28" s="112" t="s">
        <v>286</v>
      </c>
      <c r="C28" s="112">
        <v>1637</v>
      </c>
      <c r="D28" s="112">
        <v>5.5</v>
      </c>
      <c r="E28" s="112">
        <v>5.29</v>
      </c>
      <c r="F28" s="112">
        <v>1336</v>
      </c>
      <c r="G28" s="112">
        <v>24.37</v>
      </c>
      <c r="H28" s="112">
        <v>23.3</v>
      </c>
      <c r="I28" s="112">
        <v>244</v>
      </c>
      <c r="J28" s="112">
        <v>18.91</v>
      </c>
      <c r="K28" s="112">
        <v>17.87</v>
      </c>
      <c r="L28" s="112">
        <v>3217</v>
      </c>
      <c r="M28" s="112">
        <v>48.78</v>
      </c>
      <c r="N28" s="112">
        <v>46.47</v>
      </c>
    </row>
    <row r="29" spans="1:14" x14ac:dyDescent="0.25">
      <c r="A29" s="112">
        <v>1.24</v>
      </c>
      <c r="B29" s="112" t="s">
        <v>287</v>
      </c>
      <c r="C29" s="112">
        <v>3755</v>
      </c>
      <c r="D29" s="112">
        <v>3.58</v>
      </c>
      <c r="E29" s="112">
        <v>3.58</v>
      </c>
      <c r="F29" s="112">
        <v>114</v>
      </c>
      <c r="G29" s="112">
        <v>3.06</v>
      </c>
      <c r="H29" s="112">
        <v>3.06</v>
      </c>
      <c r="I29" s="112">
        <v>43</v>
      </c>
      <c r="J29" s="112">
        <v>2.81</v>
      </c>
      <c r="K29" s="112">
        <v>2.81</v>
      </c>
      <c r="L29" s="112">
        <v>3912</v>
      </c>
      <c r="M29" s="112">
        <v>9.44</v>
      </c>
      <c r="N29" s="112">
        <v>9.44</v>
      </c>
    </row>
    <row r="30" spans="1:14" x14ac:dyDescent="0.25">
      <c r="A30" s="112">
        <v>1.25</v>
      </c>
      <c r="B30" s="112" t="s">
        <v>288</v>
      </c>
      <c r="C30" s="112">
        <v>487</v>
      </c>
      <c r="D30" s="112">
        <v>1.29</v>
      </c>
      <c r="E30" s="112">
        <v>1.26</v>
      </c>
      <c r="F30" s="112">
        <v>513</v>
      </c>
      <c r="G30" s="112">
        <v>9.57</v>
      </c>
      <c r="H30" s="112">
        <v>9.0399999999999991</v>
      </c>
      <c r="I30" s="112">
        <v>115</v>
      </c>
      <c r="J30" s="112">
        <v>8.65</v>
      </c>
      <c r="K30" s="112">
        <v>8.39</v>
      </c>
      <c r="L30" s="112">
        <v>1115</v>
      </c>
      <c r="M30" s="112">
        <v>19.510000000000002</v>
      </c>
      <c r="N30" s="112">
        <v>18.690000000000001</v>
      </c>
    </row>
    <row r="31" spans="1:14" x14ac:dyDescent="0.25">
      <c r="A31" s="112">
        <v>1.26</v>
      </c>
      <c r="B31" s="112" t="s">
        <v>289</v>
      </c>
      <c r="C31" s="112">
        <v>589</v>
      </c>
      <c r="D31" s="112">
        <v>2.5299999999999998</v>
      </c>
      <c r="E31" s="112">
        <v>2.46</v>
      </c>
      <c r="F31" s="112">
        <v>265</v>
      </c>
      <c r="G31" s="112">
        <v>5.08</v>
      </c>
      <c r="H31" s="112">
        <v>4.5199999999999996</v>
      </c>
      <c r="I31" s="112">
        <v>71</v>
      </c>
      <c r="J31" s="112">
        <v>5.81</v>
      </c>
      <c r="K31" s="112">
        <v>5.57</v>
      </c>
      <c r="L31" s="112">
        <v>925</v>
      </c>
      <c r="M31" s="112">
        <v>13.42</v>
      </c>
      <c r="N31" s="112">
        <v>12.54</v>
      </c>
    </row>
    <row r="32" spans="1:14" x14ac:dyDescent="0.25">
      <c r="A32" s="112">
        <v>1.27</v>
      </c>
      <c r="B32" s="112" t="s">
        <v>290</v>
      </c>
      <c r="C32" s="112">
        <v>846</v>
      </c>
      <c r="D32" s="112">
        <v>4.25</v>
      </c>
      <c r="E32" s="112">
        <v>4.22</v>
      </c>
      <c r="F32" s="112">
        <v>974</v>
      </c>
      <c r="G32" s="112">
        <v>21.69</v>
      </c>
      <c r="H32" s="112">
        <v>20.23</v>
      </c>
      <c r="I32" s="112">
        <v>271</v>
      </c>
      <c r="J32" s="112">
        <v>20.49</v>
      </c>
      <c r="K32" s="112">
        <v>19.420000000000002</v>
      </c>
      <c r="L32" s="112">
        <v>2091</v>
      </c>
      <c r="M32" s="112">
        <v>46.42</v>
      </c>
      <c r="N32" s="112">
        <v>43.87</v>
      </c>
    </row>
    <row r="33" spans="1:14" x14ac:dyDescent="0.25">
      <c r="A33" s="112">
        <v>1.28</v>
      </c>
      <c r="B33" s="112" t="s">
        <v>291</v>
      </c>
      <c r="C33" s="112">
        <v>710</v>
      </c>
      <c r="D33" s="112">
        <v>3.16</v>
      </c>
      <c r="E33" s="112">
        <v>3.12</v>
      </c>
      <c r="F33" s="112">
        <v>871</v>
      </c>
      <c r="G33" s="112">
        <v>15.73</v>
      </c>
      <c r="H33" s="112">
        <v>14.76</v>
      </c>
      <c r="I33" s="112">
        <v>160</v>
      </c>
      <c r="J33" s="112">
        <v>12.28</v>
      </c>
      <c r="K33" s="112">
        <v>11.56</v>
      </c>
      <c r="L33" s="112">
        <v>1741</v>
      </c>
      <c r="M33" s="112">
        <v>31.18</v>
      </c>
      <c r="N33" s="112">
        <v>29.43</v>
      </c>
    </row>
    <row r="34" spans="1:14" x14ac:dyDescent="0.25">
      <c r="A34" s="112">
        <v>1.29</v>
      </c>
      <c r="B34" s="112" t="s">
        <v>292</v>
      </c>
      <c r="C34" s="112">
        <v>907</v>
      </c>
      <c r="D34" s="112">
        <v>3.64</v>
      </c>
      <c r="E34" s="112">
        <v>3.58</v>
      </c>
      <c r="F34" s="112">
        <v>1139</v>
      </c>
      <c r="G34" s="112">
        <v>22.47</v>
      </c>
      <c r="H34" s="112">
        <v>21.59</v>
      </c>
      <c r="I34" s="112">
        <v>177</v>
      </c>
      <c r="J34" s="112">
        <v>13.81</v>
      </c>
      <c r="K34" s="112">
        <v>12.68</v>
      </c>
      <c r="L34" s="112">
        <v>2223</v>
      </c>
      <c r="M34" s="112">
        <v>39.92</v>
      </c>
      <c r="N34" s="112">
        <v>37.86</v>
      </c>
    </row>
    <row r="35" spans="1:14" x14ac:dyDescent="0.25">
      <c r="A35" s="112">
        <v>1.3</v>
      </c>
      <c r="B35" s="112" t="s">
        <v>293</v>
      </c>
      <c r="C35" s="112">
        <v>933</v>
      </c>
      <c r="D35" s="112">
        <v>3.58</v>
      </c>
      <c r="E35" s="112">
        <v>3.42</v>
      </c>
      <c r="F35" s="112">
        <v>1050</v>
      </c>
      <c r="G35" s="112">
        <v>19.55</v>
      </c>
      <c r="H35" s="112">
        <v>18.39</v>
      </c>
      <c r="I35" s="112">
        <v>144</v>
      </c>
      <c r="J35" s="112">
        <v>10.89</v>
      </c>
      <c r="K35" s="112">
        <v>10.18</v>
      </c>
      <c r="L35" s="112">
        <v>2127</v>
      </c>
      <c r="M35" s="112">
        <v>34.020000000000003</v>
      </c>
      <c r="N35" s="112">
        <v>31.99</v>
      </c>
    </row>
    <row r="36" spans="1:14" x14ac:dyDescent="0.25">
      <c r="A36" s="112">
        <v>1.31</v>
      </c>
      <c r="B36" s="112" t="s">
        <v>294</v>
      </c>
      <c r="C36" s="112">
        <v>110</v>
      </c>
      <c r="D36" s="112">
        <v>0.43</v>
      </c>
      <c r="E36" s="112">
        <v>0.42</v>
      </c>
      <c r="F36" s="112">
        <v>134</v>
      </c>
      <c r="G36" s="112">
        <v>2.79</v>
      </c>
      <c r="H36" s="112">
        <v>2.61</v>
      </c>
      <c r="I36" s="112">
        <v>53</v>
      </c>
      <c r="J36" s="112">
        <v>4.1900000000000004</v>
      </c>
      <c r="K36" s="112">
        <v>3.98</v>
      </c>
      <c r="L36" s="112">
        <v>297</v>
      </c>
      <c r="M36" s="112">
        <v>7.41</v>
      </c>
      <c r="N36" s="112">
        <v>7.02</v>
      </c>
    </row>
    <row r="37" spans="1:14" x14ac:dyDescent="0.25">
      <c r="A37" s="112"/>
      <c r="B37" s="112" t="s">
        <v>158</v>
      </c>
      <c r="C37" s="112">
        <v>32574</v>
      </c>
      <c r="D37" s="112">
        <v>97.74</v>
      </c>
      <c r="E37" s="112">
        <v>94.68</v>
      </c>
      <c r="F37" s="112">
        <v>29470</v>
      </c>
      <c r="G37" s="112">
        <v>529.16</v>
      </c>
      <c r="H37" s="112">
        <v>501.8</v>
      </c>
      <c r="I37" s="112">
        <v>6914</v>
      </c>
      <c r="J37" s="112">
        <v>531.13</v>
      </c>
      <c r="K37" s="112">
        <v>505.9</v>
      </c>
      <c r="L37" s="112">
        <v>68958</v>
      </c>
      <c r="M37" s="112">
        <v>1158.03</v>
      </c>
      <c r="N37" s="112">
        <v>1102.3699999999999</v>
      </c>
    </row>
    <row r="41" spans="1:14" ht="29.25" customHeight="1" x14ac:dyDescent="0.25">
      <c r="A41" s="1030" t="s">
        <v>295</v>
      </c>
      <c r="B41" s="1030"/>
      <c r="C41" s="1030"/>
      <c r="D41" s="1030"/>
      <c r="E41" s="1030"/>
      <c r="F41" s="1030"/>
      <c r="G41" s="1030"/>
      <c r="H41" s="1030"/>
      <c r="I41" s="1030"/>
      <c r="J41" s="1030"/>
      <c r="K41" s="1030"/>
      <c r="L41" s="1030"/>
      <c r="M41" s="1030"/>
      <c r="N41" s="1030"/>
    </row>
    <row r="42" spans="1:14" x14ac:dyDescent="0.25">
      <c r="A42" s="1031" t="s">
        <v>200</v>
      </c>
      <c r="B42" s="1027"/>
      <c r="C42" s="1027"/>
      <c r="D42" s="1027"/>
      <c r="E42" s="1027"/>
      <c r="F42" s="1027"/>
      <c r="G42" s="1027"/>
      <c r="H42" s="1027"/>
      <c r="I42" s="1027"/>
      <c r="J42" s="1027"/>
      <c r="K42" s="1027"/>
      <c r="L42" s="1027"/>
      <c r="M42" s="1027"/>
      <c r="N42" s="1028"/>
    </row>
    <row r="43" spans="1:14" x14ac:dyDescent="0.25">
      <c r="A43" s="1032" t="s">
        <v>153</v>
      </c>
      <c r="B43" s="1032" t="s">
        <v>262</v>
      </c>
      <c r="C43" s="1034" t="s">
        <v>155</v>
      </c>
      <c r="D43" s="1035"/>
      <c r="E43" s="1036"/>
      <c r="F43" s="1034" t="s">
        <v>156</v>
      </c>
      <c r="G43" s="1035"/>
      <c r="H43" s="1036"/>
      <c r="I43" s="1034" t="s">
        <v>157</v>
      </c>
      <c r="J43" s="1035"/>
      <c r="K43" s="1036"/>
      <c r="L43" s="1034" t="s">
        <v>158</v>
      </c>
      <c r="M43" s="1035"/>
      <c r="N43" s="1036"/>
    </row>
    <row r="44" spans="1:14" ht="22.5" x14ac:dyDescent="0.25">
      <c r="A44" s="1033"/>
      <c r="B44" s="1033"/>
      <c r="C44" s="111" t="s">
        <v>159</v>
      </c>
      <c r="D44" s="111" t="s">
        <v>263</v>
      </c>
      <c r="E44" s="111" t="s">
        <v>161</v>
      </c>
      <c r="F44" s="111" t="s">
        <v>159</v>
      </c>
      <c r="G44" s="111" t="s">
        <v>263</v>
      </c>
      <c r="H44" s="111" t="s">
        <v>161</v>
      </c>
      <c r="I44" s="111" t="s">
        <v>159</v>
      </c>
      <c r="J44" s="111" t="s">
        <v>263</v>
      </c>
      <c r="K44" s="111" t="s">
        <v>161</v>
      </c>
      <c r="L44" s="111" t="s">
        <v>159</v>
      </c>
      <c r="M44" s="111" t="s">
        <v>263</v>
      </c>
      <c r="N44" s="111" t="s">
        <v>161</v>
      </c>
    </row>
    <row r="45" spans="1:14" x14ac:dyDescent="0.25">
      <c r="A45" s="112">
        <v>1</v>
      </c>
      <c r="B45" s="113" t="s">
        <v>162</v>
      </c>
      <c r="N45" s="110"/>
    </row>
    <row r="46" spans="1:14" x14ac:dyDescent="0.25">
      <c r="A46" s="112">
        <v>1.1000000000000001</v>
      </c>
      <c r="B46" s="112" t="s">
        <v>264</v>
      </c>
      <c r="C46" s="112">
        <v>25750</v>
      </c>
      <c r="D46" s="112">
        <v>38.58</v>
      </c>
      <c r="E46" s="112">
        <v>38.200000000000003</v>
      </c>
      <c r="F46" s="112">
        <v>2598</v>
      </c>
      <c r="G46" s="112">
        <v>35.39</v>
      </c>
      <c r="H46" s="112">
        <v>34.619999999999997</v>
      </c>
      <c r="I46" s="112">
        <v>1148</v>
      </c>
      <c r="J46" s="112">
        <v>89.75</v>
      </c>
      <c r="K46" s="112">
        <v>88.32</v>
      </c>
      <c r="L46" s="112">
        <v>29496</v>
      </c>
      <c r="M46" s="112">
        <v>163.72999999999999</v>
      </c>
      <c r="N46" s="112">
        <v>161.15</v>
      </c>
    </row>
    <row r="47" spans="1:14" x14ac:dyDescent="0.25">
      <c r="A47" s="112">
        <v>1.2</v>
      </c>
      <c r="B47" s="112" t="s">
        <v>265</v>
      </c>
      <c r="C47" s="112">
        <v>11660</v>
      </c>
      <c r="D47" s="112">
        <v>32.119999999999997</v>
      </c>
      <c r="E47" s="112">
        <v>31.47</v>
      </c>
      <c r="F47" s="112">
        <v>1936</v>
      </c>
      <c r="G47" s="112">
        <v>21.53</v>
      </c>
      <c r="H47" s="112">
        <v>20.010000000000002</v>
      </c>
      <c r="I47" s="112">
        <v>663</v>
      </c>
      <c r="J47" s="112">
        <v>19.82</v>
      </c>
      <c r="K47" s="112">
        <v>18.53</v>
      </c>
      <c r="L47" s="112">
        <v>14259</v>
      </c>
      <c r="M47" s="112">
        <v>73.47</v>
      </c>
      <c r="N47" s="112">
        <v>70</v>
      </c>
    </row>
    <row r="48" spans="1:14" x14ac:dyDescent="0.25">
      <c r="A48" s="112">
        <v>1.3</v>
      </c>
      <c r="B48" s="112" t="s">
        <v>266</v>
      </c>
      <c r="C48" s="112">
        <v>45418</v>
      </c>
      <c r="D48" s="112">
        <v>138.16999999999999</v>
      </c>
      <c r="E48" s="112">
        <v>136.36000000000001</v>
      </c>
      <c r="F48" s="112">
        <v>12218</v>
      </c>
      <c r="G48" s="112">
        <v>158.94999999999999</v>
      </c>
      <c r="H48" s="112">
        <v>151.01</v>
      </c>
      <c r="I48" s="112">
        <v>1677</v>
      </c>
      <c r="J48" s="112">
        <v>139.01</v>
      </c>
      <c r="K48" s="112">
        <v>126.95</v>
      </c>
      <c r="L48" s="112">
        <v>59313</v>
      </c>
      <c r="M48" s="112">
        <v>436.13</v>
      </c>
      <c r="N48" s="112">
        <v>414.32</v>
      </c>
    </row>
    <row r="49" spans="1:14" x14ac:dyDescent="0.25">
      <c r="A49" s="112">
        <v>1.4</v>
      </c>
      <c r="B49" s="112" t="s">
        <v>267</v>
      </c>
      <c r="C49" s="112">
        <v>76024</v>
      </c>
      <c r="D49" s="112">
        <v>124.2</v>
      </c>
      <c r="E49" s="112">
        <v>122.94</v>
      </c>
      <c r="F49" s="112">
        <v>7070</v>
      </c>
      <c r="G49" s="112">
        <v>89.28</v>
      </c>
      <c r="H49" s="112">
        <v>86.43</v>
      </c>
      <c r="I49" s="112">
        <v>1188</v>
      </c>
      <c r="J49" s="112">
        <v>30.99</v>
      </c>
      <c r="K49" s="112">
        <v>28.36</v>
      </c>
      <c r="L49" s="112">
        <v>84282</v>
      </c>
      <c r="M49" s="112">
        <v>244.47</v>
      </c>
      <c r="N49" s="112">
        <v>237.73</v>
      </c>
    </row>
    <row r="50" spans="1:14" x14ac:dyDescent="0.25">
      <c r="A50" s="112">
        <v>1.5</v>
      </c>
      <c r="B50" s="112" t="s">
        <v>268</v>
      </c>
      <c r="C50" s="112">
        <v>44579</v>
      </c>
      <c r="D50" s="112">
        <v>103.99</v>
      </c>
      <c r="E50" s="112">
        <v>103.21</v>
      </c>
      <c r="F50" s="112">
        <v>8553</v>
      </c>
      <c r="G50" s="112">
        <v>90.52</v>
      </c>
      <c r="H50" s="112">
        <v>88.88</v>
      </c>
      <c r="I50" s="112">
        <v>723</v>
      </c>
      <c r="J50" s="112">
        <v>32.409999999999997</v>
      </c>
      <c r="K50" s="112">
        <v>31.02</v>
      </c>
      <c r="L50" s="112">
        <v>53855</v>
      </c>
      <c r="M50" s="112">
        <v>226.93</v>
      </c>
      <c r="N50" s="112">
        <v>223.11</v>
      </c>
    </row>
    <row r="51" spans="1:14" x14ac:dyDescent="0.25">
      <c r="A51" s="112">
        <v>1.6</v>
      </c>
      <c r="B51" s="112" t="s">
        <v>269</v>
      </c>
      <c r="C51" s="112">
        <v>14629</v>
      </c>
      <c r="D51" s="112">
        <v>39.04</v>
      </c>
      <c r="E51" s="112">
        <v>38.76</v>
      </c>
      <c r="F51" s="112">
        <v>2943</v>
      </c>
      <c r="G51" s="112">
        <v>22.38</v>
      </c>
      <c r="H51" s="112">
        <v>21.44</v>
      </c>
      <c r="I51" s="112">
        <v>509</v>
      </c>
      <c r="J51" s="112">
        <v>8.7799999999999994</v>
      </c>
      <c r="K51" s="112">
        <v>8.1</v>
      </c>
      <c r="L51" s="112">
        <v>18081</v>
      </c>
      <c r="M51" s="112">
        <v>70.2</v>
      </c>
      <c r="N51" s="112">
        <v>68.3</v>
      </c>
    </row>
    <row r="52" spans="1:14" x14ac:dyDescent="0.25">
      <c r="A52" s="112">
        <v>1.7</v>
      </c>
      <c r="B52" s="112" t="s">
        <v>270</v>
      </c>
      <c r="C52" s="112">
        <v>28926</v>
      </c>
      <c r="D52" s="112">
        <v>50.68</v>
      </c>
      <c r="E52" s="112">
        <v>50.01</v>
      </c>
      <c r="F52" s="112">
        <v>3648</v>
      </c>
      <c r="G52" s="112">
        <v>40.47</v>
      </c>
      <c r="H52" s="112">
        <v>39.450000000000003</v>
      </c>
      <c r="I52" s="112">
        <v>445</v>
      </c>
      <c r="J52" s="112">
        <v>18.05</v>
      </c>
      <c r="K52" s="112">
        <v>16.989999999999998</v>
      </c>
      <c r="L52" s="112">
        <v>33019</v>
      </c>
      <c r="M52" s="112">
        <v>109.2</v>
      </c>
      <c r="N52" s="112">
        <v>106.45</v>
      </c>
    </row>
    <row r="53" spans="1:14" x14ac:dyDescent="0.25">
      <c r="A53" s="112">
        <v>1.8</v>
      </c>
      <c r="B53" s="112" t="s">
        <v>271</v>
      </c>
      <c r="C53" s="112">
        <v>12005</v>
      </c>
      <c r="D53" s="112">
        <v>31.77</v>
      </c>
      <c r="E53" s="112">
        <v>31.57</v>
      </c>
      <c r="F53" s="112">
        <v>2750</v>
      </c>
      <c r="G53" s="112">
        <v>19.18</v>
      </c>
      <c r="H53" s="112">
        <v>18.53</v>
      </c>
      <c r="I53" s="112">
        <v>685</v>
      </c>
      <c r="J53" s="112">
        <v>6.2</v>
      </c>
      <c r="K53" s="112">
        <v>5.94</v>
      </c>
      <c r="L53" s="112">
        <v>15440</v>
      </c>
      <c r="M53" s="112">
        <v>57.14</v>
      </c>
      <c r="N53" s="112">
        <v>56.05</v>
      </c>
    </row>
    <row r="54" spans="1:14" x14ac:dyDescent="0.25">
      <c r="A54" s="112">
        <v>1.9</v>
      </c>
      <c r="B54" s="112" t="s">
        <v>272</v>
      </c>
      <c r="C54" s="112">
        <v>10083</v>
      </c>
      <c r="D54" s="112">
        <v>29.51</v>
      </c>
      <c r="E54" s="112">
        <v>29.16</v>
      </c>
      <c r="F54" s="112">
        <v>1388</v>
      </c>
      <c r="G54" s="112">
        <v>11.96</v>
      </c>
      <c r="H54" s="112">
        <v>11.47</v>
      </c>
      <c r="I54" s="112">
        <v>504</v>
      </c>
      <c r="J54" s="112">
        <v>6.67</v>
      </c>
      <c r="K54" s="112">
        <v>5.98</v>
      </c>
      <c r="L54" s="112">
        <v>11975</v>
      </c>
      <c r="M54" s="112">
        <v>48.14</v>
      </c>
      <c r="N54" s="112">
        <v>46.61</v>
      </c>
    </row>
    <row r="55" spans="1:14" x14ac:dyDescent="0.25">
      <c r="A55" s="112">
        <v>1.1000000000000001</v>
      </c>
      <c r="B55" s="112" t="s">
        <v>273</v>
      </c>
      <c r="C55" s="112">
        <v>8569</v>
      </c>
      <c r="D55" s="112">
        <v>24.48</v>
      </c>
      <c r="E55" s="112">
        <v>24.1</v>
      </c>
      <c r="F55" s="112">
        <v>1433</v>
      </c>
      <c r="G55" s="112">
        <v>19.23</v>
      </c>
      <c r="H55" s="112">
        <v>17.28</v>
      </c>
      <c r="I55" s="112">
        <v>217</v>
      </c>
      <c r="J55" s="112">
        <v>8.84</v>
      </c>
      <c r="K55" s="112">
        <v>7.75</v>
      </c>
      <c r="L55" s="112">
        <v>10219</v>
      </c>
      <c r="M55" s="112">
        <v>52.55</v>
      </c>
      <c r="N55" s="112">
        <v>49.13</v>
      </c>
    </row>
    <row r="56" spans="1:14" x14ac:dyDescent="0.25">
      <c r="A56" s="112">
        <v>1.1100000000000001</v>
      </c>
      <c r="B56" s="112" t="s">
        <v>274</v>
      </c>
      <c r="C56" s="112">
        <v>18434</v>
      </c>
      <c r="D56" s="112">
        <v>48.26</v>
      </c>
      <c r="E56" s="112">
        <v>47.83</v>
      </c>
      <c r="F56" s="112">
        <v>5335</v>
      </c>
      <c r="G56" s="112">
        <v>61.06</v>
      </c>
      <c r="H56" s="112">
        <v>59.76</v>
      </c>
      <c r="I56" s="112">
        <v>378</v>
      </c>
      <c r="J56" s="112">
        <v>8.15</v>
      </c>
      <c r="K56" s="112">
        <v>7.33</v>
      </c>
      <c r="L56" s="112">
        <v>24147</v>
      </c>
      <c r="M56" s="112">
        <v>117.47</v>
      </c>
      <c r="N56" s="112">
        <v>114.92</v>
      </c>
    </row>
    <row r="57" spans="1:14" x14ac:dyDescent="0.25">
      <c r="A57" s="112">
        <v>1.1200000000000001</v>
      </c>
      <c r="B57" s="112" t="s">
        <v>275</v>
      </c>
      <c r="C57" s="112">
        <v>15222</v>
      </c>
      <c r="D57" s="112">
        <v>44.21</v>
      </c>
      <c r="E57" s="112">
        <v>43.22</v>
      </c>
      <c r="F57" s="112">
        <v>1838</v>
      </c>
      <c r="G57" s="112">
        <v>39.25</v>
      </c>
      <c r="H57" s="112">
        <v>36.57</v>
      </c>
      <c r="I57" s="112">
        <v>380</v>
      </c>
      <c r="J57" s="112">
        <v>30.56</v>
      </c>
      <c r="K57" s="112">
        <v>26.94</v>
      </c>
      <c r="L57" s="112">
        <v>17440</v>
      </c>
      <c r="M57" s="112">
        <v>114.02</v>
      </c>
      <c r="N57" s="112">
        <v>106.73</v>
      </c>
    </row>
    <row r="58" spans="1:14" x14ac:dyDescent="0.25">
      <c r="A58" s="112">
        <v>1.1299999999999999</v>
      </c>
      <c r="B58" s="112" t="s">
        <v>276</v>
      </c>
      <c r="C58" s="112">
        <v>35926</v>
      </c>
      <c r="D58" s="112">
        <v>95.09</v>
      </c>
      <c r="E58" s="112">
        <v>94.18</v>
      </c>
      <c r="F58" s="112">
        <v>8133</v>
      </c>
      <c r="G58" s="112">
        <v>80.7</v>
      </c>
      <c r="H58" s="112">
        <v>79.260000000000005</v>
      </c>
      <c r="I58" s="112">
        <v>933</v>
      </c>
      <c r="J58" s="112">
        <v>24.58</v>
      </c>
      <c r="K58" s="112">
        <v>23.03</v>
      </c>
      <c r="L58" s="112">
        <v>44992</v>
      </c>
      <c r="M58" s="112">
        <v>200.37</v>
      </c>
      <c r="N58" s="112">
        <v>196.47</v>
      </c>
    </row>
    <row r="59" spans="1:14" x14ac:dyDescent="0.25">
      <c r="A59" s="112">
        <v>1.1399999999999999</v>
      </c>
      <c r="B59" s="112" t="s">
        <v>277</v>
      </c>
      <c r="C59" s="112">
        <v>23438</v>
      </c>
      <c r="D59" s="112">
        <v>59.45</v>
      </c>
      <c r="E59" s="112">
        <v>58.68</v>
      </c>
      <c r="F59" s="112">
        <v>4550</v>
      </c>
      <c r="G59" s="112">
        <v>59.43</v>
      </c>
      <c r="H59" s="112">
        <v>56.84</v>
      </c>
      <c r="I59" s="112">
        <v>645</v>
      </c>
      <c r="J59" s="112">
        <v>25.19</v>
      </c>
      <c r="K59" s="112">
        <v>22.56</v>
      </c>
      <c r="L59" s="112">
        <v>28633</v>
      </c>
      <c r="M59" s="112">
        <v>144.06</v>
      </c>
      <c r="N59" s="112">
        <v>138.07</v>
      </c>
    </row>
    <row r="60" spans="1:14" x14ac:dyDescent="0.25">
      <c r="A60" s="112">
        <v>1.1499999999999999</v>
      </c>
      <c r="B60" s="112" t="s">
        <v>278</v>
      </c>
      <c r="C60" s="112">
        <v>12344</v>
      </c>
      <c r="D60" s="112">
        <v>30.3</v>
      </c>
      <c r="E60" s="112">
        <v>29.91</v>
      </c>
      <c r="F60" s="112">
        <v>1601</v>
      </c>
      <c r="G60" s="112">
        <v>24.72</v>
      </c>
      <c r="H60" s="112">
        <v>24.25</v>
      </c>
      <c r="I60" s="112">
        <v>78</v>
      </c>
      <c r="J60" s="112">
        <v>6.39</v>
      </c>
      <c r="K60" s="112">
        <v>6.25</v>
      </c>
      <c r="L60" s="112">
        <v>14023</v>
      </c>
      <c r="M60" s="112">
        <v>61.41</v>
      </c>
      <c r="N60" s="112">
        <v>60.41</v>
      </c>
    </row>
    <row r="61" spans="1:14" x14ac:dyDescent="0.25">
      <c r="A61" s="112">
        <v>1.1599999999999999</v>
      </c>
      <c r="B61" s="112" t="s">
        <v>279</v>
      </c>
      <c r="C61" s="112">
        <v>18832</v>
      </c>
      <c r="D61" s="112">
        <v>53.74</v>
      </c>
      <c r="E61" s="112">
        <v>53.01</v>
      </c>
      <c r="F61" s="112">
        <v>3247</v>
      </c>
      <c r="G61" s="112">
        <v>31.34</v>
      </c>
      <c r="H61" s="112">
        <v>30.56</v>
      </c>
      <c r="I61" s="112">
        <v>976</v>
      </c>
      <c r="J61" s="112">
        <v>17.649999999999999</v>
      </c>
      <c r="K61" s="112">
        <v>17.07</v>
      </c>
      <c r="L61" s="112">
        <v>23055</v>
      </c>
      <c r="M61" s="112">
        <v>102.74</v>
      </c>
      <c r="N61" s="112">
        <v>100.64</v>
      </c>
    </row>
    <row r="62" spans="1:14" x14ac:dyDescent="0.25">
      <c r="A62" s="112">
        <v>1.17</v>
      </c>
      <c r="B62" s="112" t="s">
        <v>280</v>
      </c>
      <c r="C62" s="112">
        <v>14663</v>
      </c>
      <c r="D62" s="112">
        <v>41.73</v>
      </c>
      <c r="E62" s="112">
        <v>41.22</v>
      </c>
      <c r="F62" s="112">
        <v>2286</v>
      </c>
      <c r="G62" s="112">
        <v>20.51</v>
      </c>
      <c r="H62" s="112">
        <v>18.78</v>
      </c>
      <c r="I62" s="112">
        <v>654</v>
      </c>
      <c r="J62" s="112">
        <v>11.01</v>
      </c>
      <c r="K62" s="112">
        <v>10.029999999999999</v>
      </c>
      <c r="L62" s="112">
        <v>17603</v>
      </c>
      <c r="M62" s="112">
        <v>73.25</v>
      </c>
      <c r="N62" s="112">
        <v>70.03</v>
      </c>
    </row>
    <row r="63" spans="1:14" x14ac:dyDescent="0.25">
      <c r="A63" s="112">
        <v>1.18</v>
      </c>
      <c r="B63" s="112" t="s">
        <v>281</v>
      </c>
      <c r="C63" s="112">
        <v>19172</v>
      </c>
      <c r="D63" s="112">
        <v>36.42</v>
      </c>
      <c r="E63" s="112">
        <v>35.909999999999997</v>
      </c>
      <c r="F63" s="112">
        <v>3018</v>
      </c>
      <c r="G63" s="112">
        <v>35.43</v>
      </c>
      <c r="H63" s="112">
        <v>34.4</v>
      </c>
      <c r="I63" s="112">
        <v>1009</v>
      </c>
      <c r="J63" s="112">
        <v>11.02</v>
      </c>
      <c r="K63" s="112">
        <v>10.220000000000001</v>
      </c>
      <c r="L63" s="112">
        <v>23199</v>
      </c>
      <c r="M63" s="112">
        <v>82.86</v>
      </c>
      <c r="N63" s="112">
        <v>80.53</v>
      </c>
    </row>
    <row r="64" spans="1:14" x14ac:dyDescent="0.25">
      <c r="A64" s="112">
        <v>1.19</v>
      </c>
      <c r="B64" s="112" t="s">
        <v>282</v>
      </c>
      <c r="C64" s="112">
        <v>5547</v>
      </c>
      <c r="D64" s="112">
        <v>15.35</v>
      </c>
      <c r="E64" s="112">
        <v>14.87</v>
      </c>
      <c r="F64" s="112">
        <v>745</v>
      </c>
      <c r="G64" s="112">
        <v>10.92</v>
      </c>
      <c r="H64" s="112">
        <v>9.68</v>
      </c>
      <c r="I64" s="112">
        <v>62</v>
      </c>
      <c r="J64" s="112">
        <v>5.01</v>
      </c>
      <c r="K64" s="112">
        <v>4.46</v>
      </c>
      <c r="L64" s="112">
        <v>6354</v>
      </c>
      <c r="M64" s="112">
        <v>31.28</v>
      </c>
      <c r="N64" s="112">
        <v>29.01</v>
      </c>
    </row>
    <row r="65" spans="1:14" x14ac:dyDescent="0.25">
      <c r="A65" s="112">
        <v>1.2</v>
      </c>
      <c r="B65" s="112" t="s">
        <v>283</v>
      </c>
      <c r="C65" s="112">
        <v>16069</v>
      </c>
      <c r="D65" s="112">
        <v>46.32</v>
      </c>
      <c r="E65" s="112">
        <v>45.73</v>
      </c>
      <c r="F65" s="112">
        <v>4296</v>
      </c>
      <c r="G65" s="112">
        <v>55.17</v>
      </c>
      <c r="H65" s="112">
        <v>54.04</v>
      </c>
      <c r="I65" s="112">
        <v>624</v>
      </c>
      <c r="J65" s="112">
        <v>14.16</v>
      </c>
      <c r="K65" s="112">
        <v>13.57</v>
      </c>
      <c r="L65" s="112">
        <v>20989</v>
      </c>
      <c r="M65" s="112">
        <v>115.65</v>
      </c>
      <c r="N65" s="112">
        <v>113.34</v>
      </c>
    </row>
    <row r="66" spans="1:14" x14ac:dyDescent="0.25">
      <c r="A66" s="112">
        <v>1.21</v>
      </c>
      <c r="B66" s="112" t="s">
        <v>284</v>
      </c>
      <c r="C66" s="112">
        <v>22856</v>
      </c>
      <c r="D66" s="112">
        <v>32.4</v>
      </c>
      <c r="E66" s="112">
        <v>32.24</v>
      </c>
      <c r="F66" s="112">
        <v>1877</v>
      </c>
      <c r="G66" s="112">
        <v>19.3</v>
      </c>
      <c r="H66" s="112">
        <v>18.57</v>
      </c>
      <c r="I66" s="112">
        <v>185</v>
      </c>
      <c r="J66" s="112">
        <v>5.79</v>
      </c>
      <c r="K66" s="112">
        <v>5.41</v>
      </c>
      <c r="L66" s="112">
        <v>24918</v>
      </c>
      <c r="M66" s="112">
        <v>57.49</v>
      </c>
      <c r="N66" s="112">
        <v>56.22</v>
      </c>
    </row>
    <row r="67" spans="1:14" x14ac:dyDescent="0.25">
      <c r="A67" s="112">
        <v>1.22</v>
      </c>
      <c r="B67" s="112" t="s">
        <v>285</v>
      </c>
      <c r="C67" s="112">
        <v>18855</v>
      </c>
      <c r="D67" s="112">
        <v>50.62</v>
      </c>
      <c r="E67" s="112">
        <v>50.09</v>
      </c>
      <c r="F67" s="112">
        <v>2182</v>
      </c>
      <c r="G67" s="112">
        <v>18.36</v>
      </c>
      <c r="H67" s="112">
        <v>17.260000000000002</v>
      </c>
      <c r="I67" s="112">
        <v>937</v>
      </c>
      <c r="J67" s="112">
        <v>9.26</v>
      </c>
      <c r="K67" s="112">
        <v>8.65</v>
      </c>
      <c r="L67" s="112">
        <v>21974</v>
      </c>
      <c r="M67" s="112">
        <v>78.23</v>
      </c>
      <c r="N67" s="112">
        <v>76.010000000000005</v>
      </c>
    </row>
    <row r="68" spans="1:14" x14ac:dyDescent="0.25">
      <c r="A68" s="112">
        <v>1.23</v>
      </c>
      <c r="B68" s="112" t="s">
        <v>286</v>
      </c>
      <c r="C68" s="112">
        <v>40914</v>
      </c>
      <c r="D68" s="112">
        <v>111.78</v>
      </c>
      <c r="E68" s="112">
        <v>111.02</v>
      </c>
      <c r="F68" s="112">
        <v>6157</v>
      </c>
      <c r="G68" s="112">
        <v>62.79</v>
      </c>
      <c r="H68" s="112">
        <v>60.23</v>
      </c>
      <c r="I68" s="112">
        <v>1332</v>
      </c>
      <c r="J68" s="112">
        <v>36.4</v>
      </c>
      <c r="K68" s="112">
        <v>33.51</v>
      </c>
      <c r="L68" s="112">
        <v>48403</v>
      </c>
      <c r="M68" s="112">
        <v>210.97</v>
      </c>
      <c r="N68" s="112">
        <v>204.76</v>
      </c>
    </row>
    <row r="69" spans="1:14" x14ac:dyDescent="0.25">
      <c r="A69" s="112">
        <v>1.24</v>
      </c>
      <c r="B69" s="112" t="s">
        <v>287</v>
      </c>
      <c r="C69" s="112">
        <v>32185</v>
      </c>
      <c r="D69" s="112">
        <v>116.15</v>
      </c>
      <c r="E69" s="112">
        <v>116.15</v>
      </c>
      <c r="F69" s="112">
        <v>23567</v>
      </c>
      <c r="G69" s="112">
        <v>237</v>
      </c>
      <c r="H69" s="112">
        <v>236.7</v>
      </c>
      <c r="I69" s="112">
        <v>283</v>
      </c>
      <c r="J69" s="112">
        <v>19.29</v>
      </c>
      <c r="K69" s="112">
        <v>19.29</v>
      </c>
      <c r="L69" s="112">
        <v>56035</v>
      </c>
      <c r="M69" s="112">
        <v>372.44</v>
      </c>
      <c r="N69" s="112">
        <v>372.14</v>
      </c>
    </row>
    <row r="70" spans="1:14" x14ac:dyDescent="0.25">
      <c r="A70" s="112">
        <v>1.25</v>
      </c>
      <c r="B70" s="112" t="s">
        <v>288</v>
      </c>
      <c r="C70" s="112">
        <v>13048</v>
      </c>
      <c r="D70" s="112">
        <v>37.36</v>
      </c>
      <c r="E70" s="112">
        <v>37.06</v>
      </c>
      <c r="F70" s="112">
        <v>3308</v>
      </c>
      <c r="G70" s="112">
        <v>34.78</v>
      </c>
      <c r="H70" s="112">
        <v>34.119999999999997</v>
      </c>
      <c r="I70" s="112">
        <v>1227</v>
      </c>
      <c r="J70" s="112">
        <v>47.44</v>
      </c>
      <c r="K70" s="112">
        <v>46.74</v>
      </c>
      <c r="L70" s="112">
        <v>17583</v>
      </c>
      <c r="M70" s="112">
        <v>119.59</v>
      </c>
      <c r="N70" s="112">
        <v>117.92</v>
      </c>
    </row>
    <row r="71" spans="1:14" x14ac:dyDescent="0.25">
      <c r="A71" s="112">
        <v>1.26</v>
      </c>
      <c r="B71" s="112" t="s">
        <v>289</v>
      </c>
      <c r="C71" s="112">
        <v>10052</v>
      </c>
      <c r="D71" s="112">
        <v>28.09</v>
      </c>
      <c r="E71" s="112">
        <v>27.83</v>
      </c>
      <c r="F71" s="112">
        <v>1944</v>
      </c>
      <c r="G71" s="112">
        <v>16.79</v>
      </c>
      <c r="H71" s="112">
        <v>15.8</v>
      </c>
      <c r="I71" s="112">
        <v>569</v>
      </c>
      <c r="J71" s="112">
        <v>6.47</v>
      </c>
      <c r="K71" s="112">
        <v>6.03</v>
      </c>
      <c r="L71" s="112">
        <v>12565</v>
      </c>
      <c r="M71" s="112">
        <v>51.35</v>
      </c>
      <c r="N71" s="112">
        <v>49.66</v>
      </c>
    </row>
    <row r="72" spans="1:14" x14ac:dyDescent="0.25">
      <c r="A72" s="112">
        <v>1.27</v>
      </c>
      <c r="B72" s="112" t="s">
        <v>290</v>
      </c>
      <c r="C72" s="112">
        <v>24763</v>
      </c>
      <c r="D72" s="112">
        <v>59.79</v>
      </c>
      <c r="E72" s="112">
        <v>59.1</v>
      </c>
      <c r="F72" s="112">
        <v>5155</v>
      </c>
      <c r="G72" s="112">
        <v>64.150000000000006</v>
      </c>
      <c r="H72" s="112">
        <v>61.27</v>
      </c>
      <c r="I72" s="112">
        <v>618</v>
      </c>
      <c r="J72" s="112">
        <v>29.8</v>
      </c>
      <c r="K72" s="112">
        <v>27.52</v>
      </c>
      <c r="L72" s="112">
        <v>30536</v>
      </c>
      <c r="M72" s="112">
        <v>153.74</v>
      </c>
      <c r="N72" s="112">
        <v>147.88999999999999</v>
      </c>
    </row>
    <row r="73" spans="1:14" x14ac:dyDescent="0.25">
      <c r="A73" s="112">
        <v>1.28</v>
      </c>
      <c r="B73" s="112" t="s">
        <v>291</v>
      </c>
      <c r="C73" s="112">
        <v>18511</v>
      </c>
      <c r="D73" s="112">
        <v>50.84</v>
      </c>
      <c r="E73" s="112">
        <v>50.35</v>
      </c>
      <c r="F73" s="112">
        <v>3569</v>
      </c>
      <c r="G73" s="112">
        <v>33.75</v>
      </c>
      <c r="H73" s="112">
        <v>32.090000000000003</v>
      </c>
      <c r="I73" s="112">
        <v>858</v>
      </c>
      <c r="J73" s="112">
        <v>14.54</v>
      </c>
      <c r="K73" s="112">
        <v>12.85</v>
      </c>
      <c r="L73" s="112">
        <v>22938</v>
      </c>
      <c r="M73" s="112">
        <v>99.13</v>
      </c>
      <c r="N73" s="112">
        <v>95.29</v>
      </c>
    </row>
    <row r="74" spans="1:14" x14ac:dyDescent="0.25">
      <c r="A74" s="112">
        <v>1.29</v>
      </c>
      <c r="B74" s="112" t="s">
        <v>292</v>
      </c>
      <c r="C74" s="112">
        <v>8582</v>
      </c>
      <c r="D74" s="112">
        <v>25.28</v>
      </c>
      <c r="E74" s="112">
        <v>24.54</v>
      </c>
      <c r="F74" s="112">
        <v>1189</v>
      </c>
      <c r="G74" s="112">
        <v>25.19</v>
      </c>
      <c r="H74" s="112">
        <v>23.44</v>
      </c>
      <c r="I74" s="112">
        <v>186</v>
      </c>
      <c r="J74" s="112">
        <v>15.28</v>
      </c>
      <c r="K74" s="112">
        <v>13.39</v>
      </c>
      <c r="L74" s="112">
        <v>9957</v>
      </c>
      <c r="M74" s="112">
        <v>65.739999999999995</v>
      </c>
      <c r="N74" s="112">
        <v>61.36</v>
      </c>
    </row>
    <row r="75" spans="1:14" x14ac:dyDescent="0.25">
      <c r="A75" s="112">
        <v>1.3</v>
      </c>
      <c r="B75" s="112" t="s">
        <v>293</v>
      </c>
      <c r="C75" s="112">
        <v>10094</v>
      </c>
      <c r="D75" s="112">
        <v>28.54</v>
      </c>
      <c r="E75" s="112">
        <v>28.19</v>
      </c>
      <c r="F75" s="112">
        <v>2188</v>
      </c>
      <c r="G75" s="112">
        <v>33.909999999999997</v>
      </c>
      <c r="H75" s="112">
        <v>31.67</v>
      </c>
      <c r="I75" s="112">
        <v>266</v>
      </c>
      <c r="J75" s="112">
        <v>13.14</v>
      </c>
      <c r="K75" s="112">
        <v>11.72</v>
      </c>
      <c r="L75" s="112">
        <v>12548</v>
      </c>
      <c r="M75" s="112">
        <v>75.59</v>
      </c>
      <c r="N75" s="112">
        <v>71.58</v>
      </c>
    </row>
    <row r="76" spans="1:14" x14ac:dyDescent="0.25">
      <c r="A76" s="112">
        <v>1.31</v>
      </c>
      <c r="B76" s="112" t="s">
        <v>294</v>
      </c>
      <c r="C76" s="112">
        <v>7829</v>
      </c>
      <c r="D76" s="112">
        <v>22.32</v>
      </c>
      <c r="E76" s="112">
        <v>22.12</v>
      </c>
      <c r="F76" s="112">
        <v>934</v>
      </c>
      <c r="G76" s="112">
        <v>12.17</v>
      </c>
      <c r="H76" s="112">
        <v>11.38</v>
      </c>
      <c r="I76" s="112">
        <v>55</v>
      </c>
      <c r="J76" s="112">
        <v>4.2300000000000004</v>
      </c>
      <c r="K76" s="112">
        <v>3.81</v>
      </c>
      <c r="L76" s="112">
        <v>8818</v>
      </c>
      <c r="M76" s="112">
        <v>38.729999999999997</v>
      </c>
      <c r="N76" s="112">
        <v>37.32</v>
      </c>
    </row>
    <row r="77" spans="1:14" x14ac:dyDescent="0.25">
      <c r="A77" s="112"/>
      <c r="B77" s="112" t="s">
        <v>158</v>
      </c>
      <c r="C77" s="112">
        <v>664979</v>
      </c>
      <c r="D77" s="112">
        <v>1646.58</v>
      </c>
      <c r="E77" s="112">
        <v>1629.04</v>
      </c>
      <c r="F77" s="112">
        <v>131656</v>
      </c>
      <c r="G77" s="112">
        <v>1485.61</v>
      </c>
      <c r="H77" s="112">
        <v>1435.81</v>
      </c>
      <c r="I77" s="112">
        <v>20014</v>
      </c>
      <c r="J77" s="112">
        <v>715.88</v>
      </c>
      <c r="K77" s="112">
        <v>668.31</v>
      </c>
      <c r="L77" s="112">
        <v>816649</v>
      </c>
      <c r="M77" s="112">
        <v>3848.07</v>
      </c>
      <c r="N77" s="112">
        <v>3733.16</v>
      </c>
    </row>
  </sheetData>
  <mergeCells count="16">
    <mergeCell ref="A1:N1"/>
    <mergeCell ref="A2:N2"/>
    <mergeCell ref="A3:A4"/>
    <mergeCell ref="B3:B4"/>
    <mergeCell ref="C3:E3"/>
    <mergeCell ref="F3:H3"/>
    <mergeCell ref="I3:K3"/>
    <mergeCell ref="L3:N3"/>
    <mergeCell ref="A41:N41"/>
    <mergeCell ref="A42:N42"/>
    <mergeCell ref="A43:A44"/>
    <mergeCell ref="B43:B44"/>
    <mergeCell ref="C43:E43"/>
    <mergeCell ref="F43:H43"/>
    <mergeCell ref="I43:K43"/>
    <mergeCell ref="L43:N4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L5" sqref="L5"/>
    </sheetView>
  </sheetViews>
  <sheetFormatPr defaultRowHeight="15" x14ac:dyDescent="0.25"/>
  <cols>
    <col min="1" max="1" width="5.85546875" customWidth="1"/>
    <col min="2" max="2" width="37.7109375" customWidth="1"/>
    <col min="3" max="3" width="21.5703125" bestFit="1" customWidth="1"/>
    <col min="4" max="4" width="37.140625" customWidth="1"/>
    <col min="5" max="5" width="33.7109375" customWidth="1"/>
  </cols>
  <sheetData>
    <row r="1" spans="1:5" ht="44.25" customHeight="1" x14ac:dyDescent="0.25">
      <c r="A1" s="1039" t="s">
        <v>679</v>
      </c>
      <c r="B1" s="1039"/>
      <c r="C1" s="1039"/>
      <c r="D1" s="1039"/>
      <c r="E1" s="1039"/>
    </row>
    <row r="2" spans="1:5" ht="33.75" customHeight="1" x14ac:dyDescent="0.25">
      <c r="A2" s="1040" t="s">
        <v>680</v>
      </c>
      <c r="B2" s="1040" t="s">
        <v>681</v>
      </c>
      <c r="C2" s="1040" t="s">
        <v>682</v>
      </c>
      <c r="D2" s="1040" t="s">
        <v>683</v>
      </c>
      <c r="E2" s="1040" t="s">
        <v>684</v>
      </c>
    </row>
    <row r="3" spans="1:5" ht="64.5" customHeight="1" x14ac:dyDescent="0.25">
      <c r="A3" s="1040"/>
      <c r="B3" s="1040"/>
      <c r="C3" s="1040"/>
      <c r="D3" s="1040"/>
      <c r="E3" s="1040"/>
    </row>
    <row r="4" spans="1:5" ht="15.75" x14ac:dyDescent="0.25">
      <c r="A4" s="394">
        <v>1</v>
      </c>
      <c r="B4" s="394">
        <v>2</v>
      </c>
      <c r="C4" s="394">
        <v>3</v>
      </c>
      <c r="D4" s="394">
        <v>4</v>
      </c>
      <c r="E4" s="395" t="s">
        <v>685</v>
      </c>
    </row>
    <row r="5" spans="1:5" ht="20.25" x14ac:dyDescent="0.25">
      <c r="A5" s="396">
        <v>1</v>
      </c>
      <c r="B5" s="397" t="s">
        <v>460</v>
      </c>
      <c r="C5" s="396">
        <v>308544</v>
      </c>
      <c r="D5" s="396">
        <v>225870</v>
      </c>
      <c r="E5" s="398">
        <f t="shared" ref="E5:E35" si="0">D5/C5*100</f>
        <v>73.205118232731806</v>
      </c>
    </row>
    <row r="6" spans="1:5" ht="20.25" x14ac:dyDescent="0.25">
      <c r="A6" s="396">
        <v>2</v>
      </c>
      <c r="B6" s="397" t="s">
        <v>686</v>
      </c>
      <c r="C6" s="396">
        <v>135097</v>
      </c>
      <c r="D6" s="396">
        <v>97838</v>
      </c>
      <c r="E6" s="398">
        <f t="shared" si="0"/>
        <v>72.420557081208315</v>
      </c>
    </row>
    <row r="7" spans="1:5" ht="20.25" x14ac:dyDescent="0.25">
      <c r="A7" s="396">
        <v>3</v>
      </c>
      <c r="B7" s="397" t="s">
        <v>456</v>
      </c>
      <c r="C7" s="396">
        <v>165597</v>
      </c>
      <c r="D7" s="396">
        <v>114772</v>
      </c>
      <c r="E7" s="398">
        <f t="shared" si="0"/>
        <v>69.308018865076065</v>
      </c>
    </row>
    <row r="8" spans="1:5" ht="20.25" x14ac:dyDescent="0.25">
      <c r="A8" s="396">
        <v>4</v>
      </c>
      <c r="B8" s="397" t="s">
        <v>472</v>
      </c>
      <c r="C8" s="396">
        <v>131670</v>
      </c>
      <c r="D8" s="396">
        <v>90623</v>
      </c>
      <c r="E8" s="398">
        <f t="shared" si="0"/>
        <v>68.825852510063029</v>
      </c>
    </row>
    <row r="9" spans="1:5" ht="20.25" x14ac:dyDescent="0.25">
      <c r="A9" s="396">
        <v>5</v>
      </c>
      <c r="B9" s="397" t="s">
        <v>465</v>
      </c>
      <c r="C9" s="396">
        <v>240486</v>
      </c>
      <c r="D9" s="396">
        <v>163681</v>
      </c>
      <c r="E9" s="398">
        <f t="shared" si="0"/>
        <v>68.062589922074466</v>
      </c>
    </row>
    <row r="10" spans="1:5" ht="20.25" x14ac:dyDescent="0.25">
      <c r="A10" s="396">
        <v>6</v>
      </c>
      <c r="B10" s="397" t="s">
        <v>468</v>
      </c>
      <c r="C10" s="396">
        <v>264141</v>
      </c>
      <c r="D10" s="396">
        <v>178089</v>
      </c>
      <c r="E10" s="398">
        <f t="shared" si="0"/>
        <v>67.421945097504747</v>
      </c>
    </row>
    <row r="11" spans="1:5" ht="20.25" x14ac:dyDescent="0.25">
      <c r="A11" s="396">
        <v>7</v>
      </c>
      <c r="B11" s="397" t="s">
        <v>469</v>
      </c>
      <c r="C11" s="396">
        <v>278924</v>
      </c>
      <c r="D11" s="396">
        <v>186154</v>
      </c>
      <c r="E11" s="398">
        <f t="shared" si="0"/>
        <v>66.740043882921512</v>
      </c>
    </row>
    <row r="12" spans="1:5" ht="20.25" x14ac:dyDescent="0.25">
      <c r="A12" s="396">
        <v>8</v>
      </c>
      <c r="B12" s="397" t="s">
        <v>459</v>
      </c>
      <c r="C12" s="396">
        <v>239591</v>
      </c>
      <c r="D12" s="396">
        <v>154867</v>
      </c>
      <c r="E12" s="398">
        <f t="shared" si="0"/>
        <v>64.638070712171995</v>
      </c>
    </row>
    <row r="13" spans="1:5" ht="20.25" x14ac:dyDescent="0.25">
      <c r="A13" s="396">
        <v>9</v>
      </c>
      <c r="B13" s="397" t="s">
        <v>471</v>
      </c>
      <c r="C13" s="396">
        <v>55598</v>
      </c>
      <c r="D13" s="396">
        <v>34835</v>
      </c>
      <c r="E13" s="398">
        <f t="shared" si="0"/>
        <v>62.655131479549617</v>
      </c>
    </row>
    <row r="14" spans="1:5" ht="20.25" x14ac:dyDescent="0.25">
      <c r="A14" s="396">
        <v>10</v>
      </c>
      <c r="B14" s="397" t="s">
        <v>461</v>
      </c>
      <c r="C14" s="396">
        <v>276756</v>
      </c>
      <c r="D14" s="396">
        <v>171159</v>
      </c>
      <c r="E14" s="398">
        <f t="shared" si="0"/>
        <v>61.84472965355765</v>
      </c>
    </row>
    <row r="15" spans="1:5" ht="20.25" x14ac:dyDescent="0.25">
      <c r="A15" s="396">
        <v>11</v>
      </c>
      <c r="B15" s="397" t="s">
        <v>103</v>
      </c>
      <c r="C15" s="396">
        <v>109799</v>
      </c>
      <c r="D15" s="396">
        <v>67109</v>
      </c>
      <c r="E15" s="398">
        <f t="shared" si="0"/>
        <v>61.119864479640071</v>
      </c>
    </row>
    <row r="16" spans="1:5" ht="20.25" x14ac:dyDescent="0.25">
      <c r="A16" s="396">
        <v>12</v>
      </c>
      <c r="B16" s="397" t="s">
        <v>470</v>
      </c>
      <c r="C16" s="396">
        <v>378477</v>
      </c>
      <c r="D16" s="396">
        <v>222479</v>
      </c>
      <c r="E16" s="398">
        <f t="shared" si="0"/>
        <v>58.782700137656974</v>
      </c>
    </row>
    <row r="17" spans="1:5" ht="20.25" x14ac:dyDescent="0.25">
      <c r="A17" s="396">
        <v>13</v>
      </c>
      <c r="B17" s="397" t="s">
        <v>451</v>
      </c>
      <c r="C17" s="396">
        <v>101910</v>
      </c>
      <c r="D17" s="396">
        <v>59451</v>
      </c>
      <c r="E17" s="398">
        <f t="shared" si="0"/>
        <v>58.33676773623786</v>
      </c>
    </row>
    <row r="18" spans="1:5" ht="20.25" x14ac:dyDescent="0.25">
      <c r="A18" s="396">
        <v>14</v>
      </c>
      <c r="B18" s="397" t="s">
        <v>110</v>
      </c>
      <c r="C18" s="396">
        <v>40396</v>
      </c>
      <c r="D18" s="396">
        <v>23490</v>
      </c>
      <c r="E18" s="398">
        <f t="shared" si="0"/>
        <v>58.149321715021287</v>
      </c>
    </row>
    <row r="19" spans="1:5" ht="20.25" x14ac:dyDescent="0.25">
      <c r="A19" s="396">
        <v>15</v>
      </c>
      <c r="B19" s="397" t="s">
        <v>94</v>
      </c>
      <c r="C19" s="396">
        <v>505196</v>
      </c>
      <c r="D19" s="396">
        <v>293656</v>
      </c>
      <c r="E19" s="398">
        <f t="shared" si="0"/>
        <v>58.127142732721559</v>
      </c>
    </row>
    <row r="20" spans="1:5" ht="20.25" x14ac:dyDescent="0.25">
      <c r="A20" s="396">
        <v>16</v>
      </c>
      <c r="B20" s="397" t="s">
        <v>687</v>
      </c>
      <c r="C20" s="396">
        <v>203186</v>
      </c>
      <c r="D20" s="396">
        <v>115934</v>
      </c>
      <c r="E20" s="398">
        <f t="shared" si="0"/>
        <v>57.058065024165053</v>
      </c>
    </row>
    <row r="21" spans="1:5" ht="20.25" x14ac:dyDescent="0.25">
      <c r="A21" s="396">
        <v>17</v>
      </c>
      <c r="B21" s="397" t="s">
        <v>466</v>
      </c>
      <c r="C21" s="396">
        <v>266789</v>
      </c>
      <c r="D21" s="396">
        <v>150073</v>
      </c>
      <c r="E21" s="398">
        <f t="shared" si="0"/>
        <v>56.251569592449471</v>
      </c>
    </row>
    <row r="22" spans="1:5" ht="20.25" x14ac:dyDescent="0.25">
      <c r="A22" s="396">
        <v>18</v>
      </c>
      <c r="B22" s="397" t="s">
        <v>455</v>
      </c>
      <c r="C22" s="396">
        <v>229095</v>
      </c>
      <c r="D22" s="396">
        <v>126285</v>
      </c>
      <c r="E22" s="398">
        <f t="shared" si="0"/>
        <v>55.123420415111632</v>
      </c>
    </row>
    <row r="23" spans="1:5" ht="20.25" x14ac:dyDescent="0.25">
      <c r="A23" s="396">
        <v>19</v>
      </c>
      <c r="B23" s="397" t="s">
        <v>457</v>
      </c>
      <c r="C23" s="396">
        <v>397016</v>
      </c>
      <c r="D23" s="396">
        <v>218461</v>
      </c>
      <c r="E23" s="398">
        <f t="shared" si="0"/>
        <v>55.025742035585466</v>
      </c>
    </row>
    <row r="24" spans="1:5" ht="20.25" x14ac:dyDescent="0.25">
      <c r="A24" s="396">
        <v>20</v>
      </c>
      <c r="B24" s="397" t="s">
        <v>688</v>
      </c>
      <c r="C24" s="396">
        <v>215720</v>
      </c>
      <c r="D24" s="396">
        <v>114925</v>
      </c>
      <c r="E24" s="398">
        <f t="shared" si="0"/>
        <v>53.275078805859444</v>
      </c>
    </row>
    <row r="25" spans="1:5" ht="20.25" x14ac:dyDescent="0.25">
      <c r="A25" s="396">
        <v>21</v>
      </c>
      <c r="B25" s="397" t="s">
        <v>95</v>
      </c>
      <c r="C25" s="396">
        <v>591482</v>
      </c>
      <c r="D25" s="396">
        <v>312956</v>
      </c>
      <c r="E25" s="398">
        <f t="shared" si="0"/>
        <v>52.910485864320464</v>
      </c>
    </row>
    <row r="26" spans="1:5" ht="20.25" x14ac:dyDescent="0.25">
      <c r="A26" s="396">
        <v>22</v>
      </c>
      <c r="B26" s="397" t="s">
        <v>467</v>
      </c>
      <c r="C26" s="396">
        <v>502287</v>
      </c>
      <c r="D26" s="396">
        <v>261846</v>
      </c>
      <c r="E26" s="398">
        <f t="shared" si="0"/>
        <v>52.130753931517241</v>
      </c>
    </row>
    <row r="27" spans="1:5" ht="20.25" x14ac:dyDescent="0.25">
      <c r="A27" s="396">
        <v>23</v>
      </c>
      <c r="B27" s="397" t="s">
        <v>463</v>
      </c>
      <c r="C27" s="396">
        <v>216602</v>
      </c>
      <c r="D27" s="396">
        <v>112793</v>
      </c>
      <c r="E27" s="398">
        <f t="shared" si="0"/>
        <v>52.073849733612796</v>
      </c>
    </row>
    <row r="28" spans="1:5" ht="20.25" x14ac:dyDescent="0.25">
      <c r="A28" s="396">
        <v>24</v>
      </c>
      <c r="B28" s="397" t="s">
        <v>464</v>
      </c>
      <c r="C28" s="396">
        <v>314988</v>
      </c>
      <c r="D28" s="396">
        <v>162004</v>
      </c>
      <c r="E28" s="398">
        <f t="shared" si="0"/>
        <v>51.431800576529895</v>
      </c>
    </row>
    <row r="29" spans="1:5" ht="20.25" x14ac:dyDescent="0.25">
      <c r="A29" s="396">
        <v>25</v>
      </c>
      <c r="B29" s="397" t="s">
        <v>450</v>
      </c>
      <c r="C29" s="396">
        <v>208178</v>
      </c>
      <c r="D29" s="396">
        <v>102947</v>
      </c>
      <c r="E29" s="398">
        <f t="shared" si="0"/>
        <v>49.451430986943869</v>
      </c>
    </row>
    <row r="30" spans="1:5" ht="20.25" x14ac:dyDescent="0.25">
      <c r="A30" s="396">
        <v>26</v>
      </c>
      <c r="B30" s="397" t="s">
        <v>689</v>
      </c>
      <c r="C30" s="396">
        <v>15379</v>
      </c>
      <c r="D30" s="396">
        <v>7394</v>
      </c>
      <c r="E30" s="398">
        <f t="shared" si="0"/>
        <v>48.078548670264645</v>
      </c>
    </row>
    <row r="31" spans="1:5" ht="20.25" x14ac:dyDescent="0.25">
      <c r="A31" s="396">
        <v>27</v>
      </c>
      <c r="B31" s="397" t="s">
        <v>690</v>
      </c>
      <c r="C31" s="396">
        <v>246811</v>
      </c>
      <c r="D31" s="396">
        <v>115852</v>
      </c>
      <c r="E31" s="398">
        <f t="shared" si="0"/>
        <v>46.939561040634331</v>
      </c>
    </row>
    <row r="32" spans="1:5" ht="20.25" x14ac:dyDescent="0.25">
      <c r="A32" s="396">
        <v>28</v>
      </c>
      <c r="B32" s="397" t="s">
        <v>453</v>
      </c>
      <c r="C32" s="396">
        <v>218875</v>
      </c>
      <c r="D32" s="396">
        <v>87527</v>
      </c>
      <c r="E32" s="398">
        <f t="shared" si="0"/>
        <v>39.989491719017707</v>
      </c>
    </row>
    <row r="33" spans="1:5" ht="20.25" x14ac:dyDescent="0.25">
      <c r="A33" s="396">
        <v>29</v>
      </c>
      <c r="B33" s="397" t="s">
        <v>462</v>
      </c>
      <c r="C33" s="396">
        <v>342177</v>
      </c>
      <c r="D33" s="396">
        <v>134001</v>
      </c>
      <c r="E33" s="398">
        <f t="shared" si="0"/>
        <v>39.161311251194562</v>
      </c>
    </row>
    <row r="34" spans="1:5" ht="20.25" x14ac:dyDescent="0.25">
      <c r="A34" s="396">
        <v>30</v>
      </c>
      <c r="B34" s="397" t="s">
        <v>294</v>
      </c>
      <c r="C34" s="396">
        <v>161191</v>
      </c>
      <c r="D34" s="396">
        <v>52838</v>
      </c>
      <c r="E34" s="398">
        <f t="shared" si="0"/>
        <v>32.779745767443593</v>
      </c>
    </row>
    <row r="35" spans="1:5" s="401" customFormat="1" ht="26.25" x14ac:dyDescent="0.35">
      <c r="A35" s="1037" t="s">
        <v>158</v>
      </c>
      <c r="B35" s="1038"/>
      <c r="C35" s="399">
        <v>7361958</v>
      </c>
      <c r="D35" s="399">
        <v>4159909</v>
      </c>
      <c r="E35" s="400">
        <f t="shared" si="0"/>
        <v>56.505470419689971</v>
      </c>
    </row>
  </sheetData>
  <mergeCells count="7">
    <mergeCell ref="A35:B35"/>
    <mergeCell ref="A1:E1"/>
    <mergeCell ref="A2:A3"/>
    <mergeCell ref="B2:B3"/>
    <mergeCell ref="C2:C3"/>
    <mergeCell ref="D2:D3"/>
    <mergeCell ref="E2:E3"/>
  </mergeCells>
  <hyperlinks>
    <hyperlink ref="B29" r:id="rId1" display="http://mnregaweb4.nic.in/netnrega/state_html/uid_demograph_ABP.aspx?lflag=eng&amp;page=d&amp;short_name=&amp;state_name=KARNATAKA&amp;state_code=15&amp;district_name=BAGALKOTE&amp;district_code=1501&amp;fin_year=2020-2021&amp;source=national&amp;rdb=0&amp;rd_act=1&amp;Digest=EaTpAFOJt0KjWE1F+2HxfA"/>
    <hyperlink ref="B19" r:id="rId2" display="http://mnregaweb4.nic.in/netnrega/state_html/uid_demograph_ABP.aspx?lflag=eng&amp;page=d&amp;short_name=&amp;state_name=KARNATAKA&amp;state_code=15&amp;district_name=BALLARI&amp;district_code=1505&amp;fin_year=2020-2021&amp;source=national&amp;rdb=0&amp;rd_act=1&amp;Digest=UQzWCzkAC0X2m0Lt0DqB4A"/>
    <hyperlink ref="B25" r:id="rId3" display="http://mnregaweb4.nic.in/netnrega/state_html/uid_demograph_ABP.aspx?lflag=eng&amp;page=d&amp;short_name=&amp;state_name=KARNATAKA&amp;state_code=15&amp;district_name=BELAGAVI&amp;district_code=1504&amp;fin_year=2020-2021&amp;source=national&amp;rdb=0&amp;rd_act=1&amp;Digest=OOpjfk5+DW0X6LQeO1zZ8w"/>
    <hyperlink ref="B30" r:id="rId4" display="http://mnregaweb4.nic.in/netnrega/state_html/uid_demograph_ABP.aspx?lflag=eng&amp;page=d&amp;short_name=&amp;state_name=KARNATAKA&amp;state_code=15&amp;district_name=BENGALURU&amp;district_code=1502&amp;fin_year=2020-2021&amp;source=national&amp;rdb=0&amp;rd_act=1&amp;Digest=OHtAwbl9xPB9rJBaRwf8HA"/>
    <hyperlink ref="B17" r:id="rId5" display="http://mnregaweb4.nic.in/netnrega/state_html/uid_demograph_ABP.aspx?lflag=eng&amp;page=d&amp;short_name=&amp;state_name=KARNATAKA&amp;state_code=15&amp;district_name=BENGALURU+RURAL&amp;district_code=1503&amp;fin_year=2020-2021&amp;source=national&amp;rdb=0&amp;rd_act=1&amp;Digest=rl8F/+4hTV0TOjRdwf6Ghg"/>
    <hyperlink ref="B32" r:id="rId6" display="http://mnregaweb4.nic.in/netnrega/state_html/uid_demograph_ABP.aspx?lflag=eng&amp;page=d&amp;short_name=&amp;state_name=KARNATAKA&amp;state_code=15&amp;district_name=BIDAR&amp;district_code=1506&amp;fin_year=2020-2021&amp;source=national&amp;rdb=0&amp;rd_act=1&amp;Digest=LH5RHw8QT3JhWmlcmkowhg"/>
    <hyperlink ref="B24" r:id="rId7" display="http://mnregaweb4.nic.in/netnrega/state_html/uid_demograph_ABP.aspx?lflag=eng&amp;page=d&amp;short_name=&amp;state_name=KARNATAKA&amp;state_code=15&amp;district_name=CHAMARAJA+NAGARA&amp;district_code=1508&amp;fin_year=2020-2021&amp;source=national&amp;rdb=0&amp;rd_act=1&amp;Digest=BmsCyVa1wwmBBqKSn76bAA"/>
    <hyperlink ref="B22" r:id="rId8" display="http://mnregaweb4.nic.in/netnrega/state_html/uid_demograph_ABP.aspx?lflag=eng&amp;page=d&amp;short_name=&amp;state_name=KARNATAKA&amp;state_code=15&amp;district_name=CHIKKABALLAPURA&amp;district_code=1528&amp;fin_year=2020-2021&amp;source=national&amp;rdb=0&amp;rd_act=1&amp;Digest=IW246awepnVfpbVQFU8F4w"/>
    <hyperlink ref="B7" r:id="rId9" display="http://mnregaweb4.nic.in/netnrega/state_html/uid_demograph_ABP.aspx?lflag=eng&amp;page=d&amp;short_name=&amp;state_name=KARNATAKA&amp;state_code=15&amp;district_name=CHIKKAMAGALURU&amp;district_code=1509&amp;fin_year=2020-2021&amp;source=national&amp;rdb=0&amp;rd_act=1&amp;Digest=4zVFkEh7BUxfUbTcOQp3oQ"/>
    <hyperlink ref="B23" r:id="rId10" display="http://mnregaweb4.nic.in/netnrega/state_html/uid_demograph_ABP.aspx?lflag=eng&amp;page=d&amp;short_name=&amp;state_name=KARNATAKA&amp;state_code=15&amp;district_name=CHITRADURGA&amp;district_code=1510&amp;fin_year=2020-2021&amp;source=national&amp;rdb=0&amp;rd_act=1&amp;Digest=KBd4d6W1QyBReygn+gg+CA"/>
    <hyperlink ref="B15" r:id="rId11" display="http://mnregaweb4.nic.in/netnrega/state_html/uid_demograph_ABP.aspx?lflag=eng&amp;page=d&amp;short_name=&amp;state_name=KARNATAKA&amp;state_code=15&amp;district_name=DAKSHINA+KANNADA&amp;district_code=1511&amp;fin_year=2020-2021&amp;source=national&amp;rdb=0&amp;rd_act=1&amp;Digest=UeAsgLIcT6oCZJXUL/I3FA"/>
    <hyperlink ref="B20" r:id="rId12" display="http://mnregaweb4.nic.in/netnrega/state_html/uid_demograph_ABP.aspx?lflag=eng&amp;page=d&amp;short_name=&amp;state_name=KARNATAKA&amp;state_code=15&amp;district_name=DAVANAGERE&amp;district_code=1512&amp;fin_year=2020-2021&amp;source=national&amp;rdb=0&amp;rd_act=1&amp;Digest=FcK9OqHx4deFr8S/p7QhGQ"/>
    <hyperlink ref="B6" r:id="rId13" display="http://mnregaweb4.nic.in/netnrega/state_html/uid_demograph_ABP.aspx?lflag=eng&amp;page=d&amp;short_name=&amp;state_name=KARNATAKA&amp;state_code=15&amp;district_name=DHARWAR&amp;district_code=1513&amp;fin_year=2020-2021&amp;source=national&amp;rdb=0&amp;rd_act=1&amp;Digest=odnJ582hFHKHsgZh9Pv0yA"/>
    <hyperlink ref="B12" r:id="rId14" display="http://mnregaweb4.nic.in/netnrega/state_html/uid_demograph_ABP.aspx?lflag=eng&amp;page=d&amp;short_name=&amp;state_name=KARNATAKA&amp;state_code=15&amp;district_name=GADAG&amp;district_code=1514&amp;fin_year=2020-2021&amp;source=national&amp;rdb=0&amp;rd_act=1&amp;Digest=5qF5yNYbjji0EQ/4KGzupA"/>
    <hyperlink ref="B5" r:id="rId15" display="http://mnregaweb4.nic.in/netnrega/state_html/uid_demograph_ABP.aspx?lflag=eng&amp;page=d&amp;short_name=&amp;state_name=KARNATAKA&amp;state_code=15&amp;district_name=HASSAN&amp;district_code=1516&amp;fin_year=2020-2021&amp;source=national&amp;rdb=0&amp;rd_act=1&amp;Digest=Pzh3VHnUToFVDnwzJzpepQ"/>
    <hyperlink ref="B14" r:id="rId16" display="http://mnregaweb4.nic.in/netnrega/state_html/uid_demograph_ABP.aspx?lflag=eng&amp;page=d&amp;short_name=&amp;state_name=KARNATAKA&amp;state_code=15&amp;district_name=HAVERI&amp;district_code=1517&amp;fin_year=2020-2021&amp;source=national&amp;rdb=0&amp;rd_act=1&amp;Digest=F1CsVfynooPGUGLocDt6eA"/>
    <hyperlink ref="B33" r:id="rId17" display="http://mnregaweb4.nic.in/netnrega/state_html/uid_demograph_ABP.aspx?lflag=eng&amp;page=d&amp;short_name=&amp;state_name=KARNATAKA&amp;state_code=15&amp;district_name=KALABURAGI&amp;district_code=1515&amp;fin_year=2020-2021&amp;source=national&amp;rdb=0&amp;rd_act=1&amp;Digest=Tw+tdxZ+dxwXiV+EBBUs7A"/>
    <hyperlink ref="B18" r:id="rId18" display="http://mnregaweb4.nic.in/netnrega/state_html/uid_demograph_ABP.aspx?lflag=eng&amp;page=d&amp;short_name=&amp;state_name=KARNATAKA&amp;state_code=15&amp;district_name=KODAGU&amp;district_code=1518&amp;fin_year=2020-2021&amp;source=national&amp;rdb=0&amp;rd_act=1&amp;Digest=bKnlMsOXtCQeJISKRBggLA"/>
    <hyperlink ref="B27" r:id="rId19" display="http://mnregaweb4.nic.in/netnrega/state_html/uid_demograph_ABP.aspx?lflag=eng&amp;page=d&amp;short_name=&amp;state_name=KARNATAKA&amp;state_code=15&amp;district_name=KOLAR&amp;district_code=1519&amp;fin_year=2020-2021&amp;source=national&amp;rdb=0&amp;rd_act=1&amp;Digest=noVhEkGaiXFzhDXSLk4LVw"/>
    <hyperlink ref="B28" r:id="rId20" display="http://mnregaweb4.nic.in/netnrega/state_html/uid_demograph_ABP.aspx?lflag=eng&amp;page=d&amp;short_name=&amp;state_name=KARNATAKA&amp;state_code=15&amp;district_name=KOPPAL&amp;district_code=1520&amp;fin_year=2020-2021&amp;source=national&amp;rdb=0&amp;rd_act=1&amp;Digest=qD8h+WcTTeeEfQ9fd6s8KA"/>
    <hyperlink ref="B9" r:id="rId21" display="http://mnregaweb4.nic.in/netnrega/state_html/uid_demograph_ABP.aspx?lflag=eng&amp;page=d&amp;short_name=&amp;state_name=KARNATAKA&amp;state_code=15&amp;district_name=MANDYA&amp;district_code=1521&amp;fin_year=2020-2021&amp;source=national&amp;rdb=0&amp;rd_act=1&amp;Digest=TJuC3ChB3WpxHDBmb0VvKQ"/>
    <hyperlink ref="B21" r:id="rId22" display="http://mnregaweb4.nic.in/netnrega/state_html/uid_demograph_ABP.aspx?lflag=eng&amp;page=d&amp;short_name=&amp;state_name=KARNATAKA&amp;state_code=15&amp;district_name=MYSURU&amp;district_code=1522&amp;fin_year=2020-2021&amp;source=national&amp;rdb=0&amp;rd_act=1&amp;Digest=L4yT21Ns8KW+K2IO9WTkGA"/>
    <hyperlink ref="B26" r:id="rId23" display="http://mnregaweb4.nic.in/netnrega/state_html/uid_demograph_ABP.aspx?lflag=eng&amp;page=d&amp;short_name=&amp;state_name=KARNATAKA&amp;state_code=15&amp;district_name=RAICHUR&amp;district_code=1523&amp;fin_year=2020-2021&amp;source=national&amp;rdb=0&amp;rd_act=1&amp;Digest=6oMngN6ed7KOm1Mj7mTYHw"/>
    <hyperlink ref="B10" r:id="rId24" display="http://mnregaweb4.nic.in/netnrega/state_html/uid_demograph_ABP.aspx?lflag=eng&amp;page=d&amp;short_name=&amp;state_name=KARNATAKA&amp;state_code=15&amp;district_name=RAMANAGARA&amp;district_code=1529&amp;fin_year=2020-2021&amp;source=national&amp;rdb=0&amp;rd_act=1&amp;Digest=Qu9W61jyzbyQkA5O1A5vog"/>
    <hyperlink ref="B11" r:id="rId25" display="http://mnregaweb4.nic.in/netnrega/state_html/uid_demograph_ABP.aspx?lflag=eng&amp;page=d&amp;short_name=&amp;state_name=KARNATAKA&amp;state_code=15&amp;district_name=SHIVAMOGGA&amp;district_code=1524&amp;fin_year=2020-2021&amp;source=national&amp;rdb=0&amp;rd_act=1&amp;Digest=CjG0prJ+5FF9aPU483OWgA"/>
    <hyperlink ref="B16" r:id="rId26" display="http://mnregaweb4.nic.in/netnrega/state_html/uid_demograph_ABP.aspx?lflag=eng&amp;page=d&amp;short_name=&amp;state_name=KARNATAKA&amp;state_code=15&amp;district_name=TUMAKURU&amp;district_code=1525&amp;fin_year=2020-2021&amp;source=national&amp;rdb=0&amp;rd_act=1&amp;Digest=qYp+04Z9z1vkmDWQgV490Q"/>
    <hyperlink ref="B13" r:id="rId27" display="http://mnregaweb4.nic.in/netnrega/state_html/uid_demograph_ABP.aspx?lflag=eng&amp;page=d&amp;short_name=&amp;state_name=KARNATAKA&amp;state_code=15&amp;district_name=UDUPI&amp;district_code=1526&amp;fin_year=2020-2021&amp;source=national&amp;rdb=0&amp;rd_act=1&amp;Digest=4YlMXHmFvpR5UQPSqWdJDQ"/>
    <hyperlink ref="B8" r:id="rId28" display="http://mnregaweb4.nic.in/netnrega/state_html/uid_demograph_ABP.aspx?lflag=eng&amp;page=d&amp;short_name=&amp;state_name=KARNATAKA&amp;state_code=15&amp;district_name=UTTARA+KANNADA&amp;district_code=1527&amp;fin_year=2020-2021&amp;source=national&amp;rdb=0&amp;rd_act=1&amp;Digest=FuTkq16OkZl0SKX0dxddng"/>
    <hyperlink ref="B31" r:id="rId29" display="http://mnregaweb4.nic.in/netnrega/state_html/uid_demograph_ABP.aspx?lflag=eng&amp;page=d&amp;short_name=&amp;state_name=KARNATAKA&amp;state_code=15&amp;district_name=VIJAYPURA&amp;district_code=1507&amp;fin_year=2020-2021&amp;source=national&amp;rdb=0&amp;rd_act=1&amp;Digest=ms30h4qQ8+8rl6fNoRInig"/>
    <hyperlink ref="B34" r:id="rId30" display="http://mnregaweb4.nic.in/netnrega/state_html/uid_demograph_ABP.aspx?lflag=eng&amp;page=d&amp;short_name=&amp;state_name=KARNATAKA&amp;state_code=15&amp;district_name=Yadgir&amp;district_code=1530&amp;fin_year=2020-2021&amp;source=national&amp;rdb=0&amp;rd_act=1&amp;Digest=4Q5/N5gPsaBQCe6RVUkYQg"/>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K5" sqref="K5"/>
    </sheetView>
  </sheetViews>
  <sheetFormatPr defaultRowHeight="15" x14ac:dyDescent="0.25"/>
  <cols>
    <col min="1" max="1" width="5" style="129" customWidth="1"/>
    <col min="2" max="2" width="27.7109375" bestFit="1" customWidth="1"/>
    <col min="3" max="3" width="19.42578125" bestFit="1" customWidth="1"/>
    <col min="4" max="4" width="24.5703125" customWidth="1"/>
    <col min="5" max="5" width="18.42578125" bestFit="1" customWidth="1"/>
  </cols>
  <sheetData>
    <row r="1" spans="1:5" ht="25.5" x14ac:dyDescent="0.25">
      <c r="A1" s="1041" t="s">
        <v>691</v>
      </c>
      <c r="B1" s="1041"/>
      <c r="C1" s="1041"/>
      <c r="D1" s="1041"/>
      <c r="E1" s="1042"/>
    </row>
    <row r="2" spans="1:5" ht="60" x14ac:dyDescent="0.25">
      <c r="A2" s="402" t="s">
        <v>1</v>
      </c>
      <c r="B2" s="402" t="s">
        <v>692</v>
      </c>
      <c r="C2" s="403" t="s">
        <v>693</v>
      </c>
      <c r="D2" s="403" t="s">
        <v>694</v>
      </c>
      <c r="E2" s="403" t="s">
        <v>695</v>
      </c>
    </row>
    <row r="3" spans="1:5" s="407" customFormat="1" ht="20.25" x14ac:dyDescent="0.3">
      <c r="A3" s="404">
        <v>1</v>
      </c>
      <c r="B3" s="405" t="s">
        <v>264</v>
      </c>
      <c r="C3" s="406">
        <v>26702</v>
      </c>
      <c r="D3" s="406">
        <v>9543</v>
      </c>
      <c r="E3" s="406">
        <f>C3-D3</f>
        <v>17159</v>
      </c>
    </row>
    <row r="4" spans="1:5" s="407" customFormat="1" ht="20.25" x14ac:dyDescent="0.3">
      <c r="A4" s="404">
        <v>2</v>
      </c>
      <c r="B4" s="405" t="s">
        <v>696</v>
      </c>
      <c r="C4" s="406">
        <v>24804</v>
      </c>
      <c r="D4" s="406">
        <v>7505</v>
      </c>
      <c r="E4" s="406">
        <f t="shared" ref="E4:E33" si="0">C4-D4</f>
        <v>17299</v>
      </c>
    </row>
    <row r="5" spans="1:5" s="407" customFormat="1" ht="20.25" x14ac:dyDescent="0.3">
      <c r="A5" s="404">
        <v>3</v>
      </c>
      <c r="B5" s="405" t="s">
        <v>265</v>
      </c>
      <c r="C5" s="406">
        <v>17767</v>
      </c>
      <c r="D5" s="406">
        <v>6074</v>
      </c>
      <c r="E5" s="406">
        <f t="shared" si="0"/>
        <v>11693</v>
      </c>
    </row>
    <row r="6" spans="1:5" s="407" customFormat="1" ht="20.25" x14ac:dyDescent="0.3">
      <c r="A6" s="404">
        <v>4</v>
      </c>
      <c r="B6" s="405" t="s">
        <v>697</v>
      </c>
      <c r="C6" s="406">
        <v>199146</v>
      </c>
      <c r="D6" s="406">
        <v>84129</v>
      </c>
      <c r="E6" s="406">
        <f t="shared" si="0"/>
        <v>115017</v>
      </c>
    </row>
    <row r="7" spans="1:5" s="407" customFormat="1" ht="20.25" x14ac:dyDescent="0.3">
      <c r="A7" s="404">
        <v>5</v>
      </c>
      <c r="B7" s="405" t="s">
        <v>698</v>
      </c>
      <c r="C7" s="406">
        <v>47430</v>
      </c>
      <c r="D7" s="406">
        <v>4662</v>
      </c>
      <c r="E7" s="406">
        <f t="shared" si="0"/>
        <v>42768</v>
      </c>
    </row>
    <row r="8" spans="1:5" s="407" customFormat="1" ht="20.25" x14ac:dyDescent="0.3">
      <c r="A8" s="404">
        <v>6</v>
      </c>
      <c r="B8" s="405" t="s">
        <v>269</v>
      </c>
      <c r="C8" s="406">
        <v>11801</v>
      </c>
      <c r="D8" s="406">
        <v>4927</v>
      </c>
      <c r="E8" s="406">
        <f t="shared" si="0"/>
        <v>6874</v>
      </c>
    </row>
    <row r="9" spans="1:5" s="407" customFormat="1" ht="20.25" x14ac:dyDescent="0.3">
      <c r="A9" s="404">
        <v>7</v>
      </c>
      <c r="B9" s="405" t="s">
        <v>271</v>
      </c>
      <c r="C9" s="406">
        <v>90160</v>
      </c>
      <c r="D9" s="406">
        <v>58308</v>
      </c>
      <c r="E9" s="406">
        <f t="shared" si="0"/>
        <v>31852</v>
      </c>
    </row>
    <row r="10" spans="1:5" s="407" customFormat="1" ht="20.25" x14ac:dyDescent="0.3">
      <c r="A10" s="404">
        <v>8</v>
      </c>
      <c r="B10" s="405" t="s">
        <v>699</v>
      </c>
      <c r="C10" s="406">
        <v>48494</v>
      </c>
      <c r="D10" s="406">
        <v>23673</v>
      </c>
      <c r="E10" s="406">
        <f t="shared" si="0"/>
        <v>24821</v>
      </c>
    </row>
    <row r="11" spans="1:5" s="407" customFormat="1" ht="20.25" x14ac:dyDescent="0.3">
      <c r="A11" s="404">
        <v>9</v>
      </c>
      <c r="B11" s="405" t="s">
        <v>700</v>
      </c>
      <c r="C11" s="406">
        <v>12545</v>
      </c>
      <c r="D11" s="406">
        <v>4446</v>
      </c>
      <c r="E11" s="406">
        <f t="shared" si="0"/>
        <v>8099</v>
      </c>
    </row>
    <row r="12" spans="1:5" s="407" customFormat="1" ht="20.25" x14ac:dyDescent="0.3">
      <c r="A12" s="404">
        <v>10</v>
      </c>
      <c r="B12" s="405" t="s">
        <v>274</v>
      </c>
      <c r="C12" s="406">
        <v>46658</v>
      </c>
      <c r="D12" s="406">
        <v>23680</v>
      </c>
      <c r="E12" s="406">
        <f t="shared" si="0"/>
        <v>22978</v>
      </c>
    </row>
    <row r="13" spans="1:5" s="407" customFormat="1" ht="20.25" x14ac:dyDescent="0.3">
      <c r="A13" s="404">
        <v>11</v>
      </c>
      <c r="B13" s="405" t="s">
        <v>275</v>
      </c>
      <c r="C13" s="406">
        <v>7131</v>
      </c>
      <c r="D13" s="406">
        <v>2342</v>
      </c>
      <c r="E13" s="406">
        <f t="shared" si="0"/>
        <v>4789</v>
      </c>
    </row>
    <row r="14" spans="1:5" s="407" customFormat="1" ht="20.25" x14ac:dyDescent="0.3">
      <c r="A14" s="404">
        <v>12</v>
      </c>
      <c r="B14" s="405" t="s">
        <v>370</v>
      </c>
      <c r="C14" s="406">
        <v>3442</v>
      </c>
      <c r="D14" s="406">
        <v>1146</v>
      </c>
      <c r="E14" s="406">
        <f t="shared" si="0"/>
        <v>2296</v>
      </c>
    </row>
    <row r="15" spans="1:5" s="407" customFormat="1" ht="20.25" x14ac:dyDescent="0.3">
      <c r="A15" s="404">
        <v>13</v>
      </c>
      <c r="B15" s="405" t="s">
        <v>277</v>
      </c>
      <c r="C15" s="406">
        <v>94062</v>
      </c>
      <c r="D15" s="406">
        <v>43635</v>
      </c>
      <c r="E15" s="406">
        <f t="shared" si="0"/>
        <v>50427</v>
      </c>
    </row>
    <row r="16" spans="1:5" s="407" customFormat="1" ht="20.25" x14ac:dyDescent="0.3">
      <c r="A16" s="404">
        <v>14</v>
      </c>
      <c r="B16" s="405" t="s">
        <v>278</v>
      </c>
      <c r="C16" s="406">
        <v>53055</v>
      </c>
      <c r="D16" s="406">
        <v>25511</v>
      </c>
      <c r="E16" s="406">
        <f t="shared" si="0"/>
        <v>27544</v>
      </c>
    </row>
    <row r="17" spans="1:5" s="407" customFormat="1" ht="20.25" x14ac:dyDescent="0.3">
      <c r="A17" s="404">
        <v>15</v>
      </c>
      <c r="B17" s="405" t="s">
        <v>280</v>
      </c>
      <c r="C17" s="406">
        <v>90097</v>
      </c>
      <c r="D17" s="406">
        <v>40257</v>
      </c>
      <c r="E17" s="406">
        <f t="shared" si="0"/>
        <v>49840</v>
      </c>
    </row>
    <row r="18" spans="1:5" s="407" customFormat="1" ht="20.25" x14ac:dyDescent="0.3">
      <c r="A18" s="404">
        <v>16</v>
      </c>
      <c r="B18" s="405" t="s">
        <v>281</v>
      </c>
      <c r="C18" s="406">
        <v>14083</v>
      </c>
      <c r="D18" s="406">
        <v>6198</v>
      </c>
      <c r="E18" s="406">
        <f t="shared" si="0"/>
        <v>7885</v>
      </c>
    </row>
    <row r="19" spans="1:5" s="407" customFormat="1" ht="20.25" x14ac:dyDescent="0.3">
      <c r="A19" s="404">
        <v>17</v>
      </c>
      <c r="B19" s="405" t="s">
        <v>701</v>
      </c>
      <c r="C19" s="406">
        <v>40976</v>
      </c>
      <c r="D19" s="406">
        <v>14598</v>
      </c>
      <c r="E19" s="406">
        <f t="shared" si="0"/>
        <v>26378</v>
      </c>
    </row>
    <row r="20" spans="1:5" s="407" customFormat="1" ht="20.25" x14ac:dyDescent="0.3">
      <c r="A20" s="404">
        <v>18</v>
      </c>
      <c r="B20" s="405" t="s">
        <v>282</v>
      </c>
      <c r="C20" s="406">
        <v>15785</v>
      </c>
      <c r="D20" s="406">
        <v>7767</v>
      </c>
      <c r="E20" s="406">
        <f t="shared" si="0"/>
        <v>8018</v>
      </c>
    </row>
    <row r="21" spans="1:5" s="407" customFormat="1" ht="20.25" x14ac:dyDescent="0.3">
      <c r="A21" s="404">
        <v>19</v>
      </c>
      <c r="B21" s="405" t="s">
        <v>283</v>
      </c>
      <c r="C21" s="406">
        <v>13292</v>
      </c>
      <c r="D21" s="406">
        <v>3649</v>
      </c>
      <c r="E21" s="406">
        <f t="shared" si="0"/>
        <v>9643</v>
      </c>
    </row>
    <row r="22" spans="1:5" s="407" customFormat="1" ht="20.25" x14ac:dyDescent="0.3">
      <c r="A22" s="404">
        <v>20</v>
      </c>
      <c r="B22" s="405" t="s">
        <v>284</v>
      </c>
      <c r="C22" s="406">
        <v>13394</v>
      </c>
      <c r="D22" s="406">
        <v>3764</v>
      </c>
      <c r="E22" s="406">
        <f t="shared" si="0"/>
        <v>9630</v>
      </c>
    </row>
    <row r="23" spans="1:5" s="407" customFormat="1" ht="20.25" x14ac:dyDescent="0.3">
      <c r="A23" s="404">
        <v>21</v>
      </c>
      <c r="B23" s="405" t="s">
        <v>285</v>
      </c>
      <c r="C23" s="406">
        <v>141665</v>
      </c>
      <c r="D23" s="406">
        <v>66948</v>
      </c>
      <c r="E23" s="406">
        <f t="shared" si="0"/>
        <v>74717</v>
      </c>
    </row>
    <row r="24" spans="1:5" s="407" customFormat="1" ht="20.25" x14ac:dyDescent="0.3">
      <c r="A24" s="404">
        <v>22</v>
      </c>
      <c r="B24" s="405" t="s">
        <v>702</v>
      </c>
      <c r="C24" s="406">
        <v>128908</v>
      </c>
      <c r="D24" s="406">
        <v>61359</v>
      </c>
      <c r="E24" s="406">
        <f t="shared" si="0"/>
        <v>67549</v>
      </c>
    </row>
    <row r="25" spans="1:5" s="407" customFormat="1" ht="20.25" x14ac:dyDescent="0.3">
      <c r="A25" s="404">
        <v>23</v>
      </c>
      <c r="B25" s="405" t="s">
        <v>288</v>
      </c>
      <c r="C25" s="406">
        <v>5273</v>
      </c>
      <c r="D25" s="406">
        <v>1355</v>
      </c>
      <c r="E25" s="406">
        <f t="shared" si="0"/>
        <v>3918</v>
      </c>
    </row>
    <row r="26" spans="1:5" s="407" customFormat="1" ht="20.25" x14ac:dyDescent="0.3">
      <c r="A26" s="404">
        <v>24</v>
      </c>
      <c r="B26" s="405" t="s">
        <v>289</v>
      </c>
      <c r="C26" s="406">
        <v>42607</v>
      </c>
      <c r="D26" s="406">
        <v>19644</v>
      </c>
      <c r="E26" s="406">
        <f t="shared" si="0"/>
        <v>22963</v>
      </c>
    </row>
    <row r="27" spans="1:5" s="407" customFormat="1" ht="20.25" x14ac:dyDescent="0.3">
      <c r="A27" s="404">
        <v>25</v>
      </c>
      <c r="B27" s="405" t="s">
        <v>703</v>
      </c>
      <c r="C27" s="406">
        <v>24837</v>
      </c>
      <c r="D27" s="406">
        <v>9344</v>
      </c>
      <c r="E27" s="406">
        <f t="shared" si="0"/>
        <v>15493</v>
      </c>
    </row>
    <row r="28" spans="1:5" s="407" customFormat="1" ht="20.25" x14ac:dyDescent="0.3">
      <c r="A28" s="404">
        <v>26</v>
      </c>
      <c r="B28" s="405" t="s">
        <v>704</v>
      </c>
      <c r="C28" s="406">
        <v>33831</v>
      </c>
      <c r="D28" s="406">
        <v>13593</v>
      </c>
      <c r="E28" s="406">
        <f t="shared" si="0"/>
        <v>20238</v>
      </c>
    </row>
    <row r="29" spans="1:5" s="407" customFormat="1" ht="20.25" x14ac:dyDescent="0.3">
      <c r="A29" s="404">
        <v>27</v>
      </c>
      <c r="B29" s="405" t="s">
        <v>292</v>
      </c>
      <c r="C29" s="406">
        <v>5477</v>
      </c>
      <c r="D29" s="406">
        <v>1865</v>
      </c>
      <c r="E29" s="406">
        <f t="shared" si="0"/>
        <v>3612</v>
      </c>
    </row>
    <row r="30" spans="1:5" s="407" customFormat="1" ht="20.25" x14ac:dyDescent="0.3">
      <c r="A30" s="404">
        <v>28</v>
      </c>
      <c r="B30" s="405" t="s">
        <v>293</v>
      </c>
      <c r="C30" s="406">
        <v>6434</v>
      </c>
      <c r="D30" s="406">
        <v>2029</v>
      </c>
      <c r="E30" s="406">
        <f t="shared" si="0"/>
        <v>4405</v>
      </c>
    </row>
    <row r="31" spans="1:5" s="407" customFormat="1" ht="20.25" x14ac:dyDescent="0.3">
      <c r="A31" s="404">
        <v>29</v>
      </c>
      <c r="B31" s="405" t="s">
        <v>705</v>
      </c>
      <c r="C31" s="406">
        <v>21246</v>
      </c>
      <c r="D31" s="406">
        <v>6959</v>
      </c>
      <c r="E31" s="406">
        <f t="shared" si="0"/>
        <v>14287</v>
      </c>
    </row>
    <row r="32" spans="1:5" s="407" customFormat="1" ht="20.25" x14ac:dyDescent="0.3">
      <c r="A32" s="404">
        <v>30</v>
      </c>
      <c r="B32" s="405" t="s">
        <v>294</v>
      </c>
      <c r="C32" s="406">
        <v>30690</v>
      </c>
      <c r="D32" s="406">
        <v>8186</v>
      </c>
      <c r="E32" s="406">
        <f t="shared" si="0"/>
        <v>22504</v>
      </c>
    </row>
    <row r="33" spans="1:5" s="401" customFormat="1" ht="26.25" x14ac:dyDescent="0.4">
      <c r="A33" s="1043" t="s">
        <v>90</v>
      </c>
      <c r="B33" s="1044"/>
      <c r="C33" s="408">
        <f>SUM(C3:C32)</f>
        <v>1311792</v>
      </c>
      <c r="D33" s="408">
        <v>567096</v>
      </c>
      <c r="E33" s="408">
        <f t="shared" si="0"/>
        <v>744696</v>
      </c>
    </row>
  </sheetData>
  <mergeCells count="2">
    <mergeCell ref="A1:E1"/>
    <mergeCell ref="A33:B3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K7" sqref="K7"/>
    </sheetView>
  </sheetViews>
  <sheetFormatPr defaultRowHeight="15" x14ac:dyDescent="0.25"/>
  <cols>
    <col min="1" max="1" width="17.28515625" bestFit="1" customWidth="1"/>
    <col min="2" max="2" width="43.7109375" bestFit="1" customWidth="1"/>
    <col min="3" max="3" width="10" bestFit="1" customWidth="1"/>
    <col min="4" max="4" width="17" customWidth="1"/>
    <col min="5" max="5" width="16.140625" customWidth="1"/>
    <col min="6" max="6" width="16.85546875" customWidth="1"/>
    <col min="7" max="7" width="16.28515625" customWidth="1"/>
    <col min="8" max="8" width="15.7109375" customWidth="1"/>
  </cols>
  <sheetData>
    <row r="1" spans="1:8" x14ac:dyDescent="0.25">
      <c r="A1" s="1045" t="s">
        <v>706</v>
      </c>
      <c r="B1" s="1045"/>
      <c r="C1" s="1045"/>
      <c r="D1" s="1045"/>
      <c r="E1" s="1045"/>
      <c r="F1" s="1045"/>
      <c r="G1" s="1045"/>
      <c r="H1" s="1045"/>
    </row>
    <row r="2" spans="1:8" ht="20.25" customHeight="1" x14ac:dyDescent="0.25">
      <c r="A2" s="1046"/>
      <c r="B2" s="1046"/>
      <c r="C2" s="1046"/>
      <c r="D2" s="1046"/>
      <c r="E2" s="1046"/>
      <c r="F2" s="1046"/>
      <c r="G2" s="1046"/>
      <c r="H2" s="1046"/>
    </row>
    <row r="3" spans="1:8" ht="95.25" customHeight="1" x14ac:dyDescent="0.25">
      <c r="A3" s="409" t="s">
        <v>154</v>
      </c>
      <c r="B3" s="409" t="s">
        <v>202</v>
      </c>
      <c r="C3" s="409" t="s">
        <v>707</v>
      </c>
      <c r="D3" s="409" t="s">
        <v>708</v>
      </c>
      <c r="E3" s="409" t="s">
        <v>709</v>
      </c>
      <c r="F3" s="409" t="s">
        <v>710</v>
      </c>
      <c r="G3" s="409" t="s">
        <v>711</v>
      </c>
      <c r="H3" s="409" t="s">
        <v>712</v>
      </c>
    </row>
    <row r="4" spans="1:8" ht="27" customHeight="1" x14ac:dyDescent="0.35">
      <c r="A4" s="410" t="s">
        <v>162</v>
      </c>
      <c r="B4" s="410" t="s">
        <v>713</v>
      </c>
      <c r="C4" s="410" t="s">
        <v>714</v>
      </c>
      <c r="D4" s="410">
        <v>16.32</v>
      </c>
      <c r="E4" s="410">
        <v>16.32</v>
      </c>
      <c r="F4" s="411">
        <f>E4/D4*100</f>
        <v>100</v>
      </c>
      <c r="G4" s="410">
        <v>16.32</v>
      </c>
      <c r="H4" s="411">
        <f>G4/D4*100</f>
        <v>100</v>
      </c>
    </row>
    <row r="5" spans="1:8" ht="27" customHeight="1" x14ac:dyDescent="0.35">
      <c r="A5" s="410" t="s">
        <v>162</v>
      </c>
      <c r="B5" s="410" t="s">
        <v>715</v>
      </c>
      <c r="C5" s="410" t="s">
        <v>714</v>
      </c>
      <c r="D5" s="410">
        <v>15.46</v>
      </c>
      <c r="E5" s="410">
        <v>11.41</v>
      </c>
      <c r="F5" s="411">
        <f t="shared" ref="F5:F50" si="0">E5/D5*100</f>
        <v>73.803363518758076</v>
      </c>
      <c r="G5" s="410">
        <v>10.86</v>
      </c>
      <c r="H5" s="411">
        <f t="shared" ref="H5:H50" si="1">G5/D5*100</f>
        <v>70.245795601552388</v>
      </c>
    </row>
    <row r="6" spans="1:8" ht="27" customHeight="1" x14ac:dyDescent="0.35">
      <c r="A6" s="410" t="s">
        <v>162</v>
      </c>
      <c r="B6" s="410" t="s">
        <v>50</v>
      </c>
      <c r="C6" s="410" t="s">
        <v>714</v>
      </c>
      <c r="D6" s="410">
        <v>2.04</v>
      </c>
      <c r="E6" s="410">
        <v>1.92</v>
      </c>
      <c r="F6" s="411">
        <f t="shared" si="0"/>
        <v>94.117647058823522</v>
      </c>
      <c r="G6" s="410">
        <v>0.65</v>
      </c>
      <c r="H6" s="411">
        <f t="shared" si="1"/>
        <v>31.862745098039213</v>
      </c>
    </row>
    <row r="7" spans="1:8" ht="27" customHeight="1" x14ac:dyDescent="0.35">
      <c r="A7" s="410" t="s">
        <v>162</v>
      </c>
      <c r="B7" s="410" t="s">
        <v>17</v>
      </c>
      <c r="C7" s="410" t="s">
        <v>716</v>
      </c>
      <c r="D7" s="410">
        <v>57.97</v>
      </c>
      <c r="E7" s="410">
        <v>50.06</v>
      </c>
      <c r="F7" s="411">
        <f t="shared" si="0"/>
        <v>86.355011212696226</v>
      </c>
      <c r="G7" s="410">
        <v>36.28</v>
      </c>
      <c r="H7" s="411">
        <f t="shared" si="1"/>
        <v>62.584095221666381</v>
      </c>
    </row>
    <row r="8" spans="1:8" ht="27" customHeight="1" x14ac:dyDescent="0.35">
      <c r="A8" s="410" t="s">
        <v>162</v>
      </c>
      <c r="B8" s="410" t="s">
        <v>17</v>
      </c>
      <c r="C8" s="410" t="s">
        <v>717</v>
      </c>
      <c r="D8" s="410">
        <v>0</v>
      </c>
      <c r="E8" s="410">
        <v>0</v>
      </c>
      <c r="F8" s="411" t="e">
        <f t="shared" si="0"/>
        <v>#DIV/0!</v>
      </c>
      <c r="G8" s="410">
        <v>0</v>
      </c>
      <c r="H8" s="411" t="e">
        <f t="shared" si="1"/>
        <v>#DIV/0!</v>
      </c>
    </row>
    <row r="9" spans="1:8" ht="27" customHeight="1" x14ac:dyDescent="0.35">
      <c r="A9" s="410" t="s">
        <v>162</v>
      </c>
      <c r="B9" s="410" t="s">
        <v>21</v>
      </c>
      <c r="C9" s="410" t="s">
        <v>716</v>
      </c>
      <c r="D9" s="410">
        <v>11.15</v>
      </c>
      <c r="E9" s="410">
        <v>10.51</v>
      </c>
      <c r="F9" s="411">
        <f t="shared" si="0"/>
        <v>94.260089686098652</v>
      </c>
      <c r="G9" s="410">
        <v>7.45</v>
      </c>
      <c r="H9" s="411">
        <f t="shared" si="1"/>
        <v>66.816143497757849</v>
      </c>
    </row>
    <row r="10" spans="1:8" ht="27" customHeight="1" x14ac:dyDescent="0.35">
      <c r="A10" s="410" t="s">
        <v>162</v>
      </c>
      <c r="B10" s="410" t="s">
        <v>21</v>
      </c>
      <c r="C10" s="410" t="s">
        <v>717</v>
      </c>
      <c r="D10" s="410">
        <v>0</v>
      </c>
      <c r="E10" s="410">
        <v>0</v>
      </c>
      <c r="F10" s="411" t="e">
        <f t="shared" si="0"/>
        <v>#DIV/0!</v>
      </c>
      <c r="G10" s="410">
        <v>0</v>
      </c>
      <c r="H10" s="411" t="e">
        <f t="shared" si="1"/>
        <v>#DIV/0!</v>
      </c>
    </row>
    <row r="11" spans="1:8" ht="27" customHeight="1" x14ac:dyDescent="0.35">
      <c r="A11" s="410" t="s">
        <v>162</v>
      </c>
      <c r="B11" s="410" t="s">
        <v>210</v>
      </c>
      <c r="C11" s="410" t="s">
        <v>716</v>
      </c>
      <c r="D11" s="410">
        <v>3.4</v>
      </c>
      <c r="E11" s="410">
        <v>2.19</v>
      </c>
      <c r="F11" s="411">
        <f t="shared" si="0"/>
        <v>64.411764705882362</v>
      </c>
      <c r="G11" s="410">
        <v>2.14</v>
      </c>
      <c r="H11" s="411">
        <f t="shared" si="1"/>
        <v>62.941176470588246</v>
      </c>
    </row>
    <row r="12" spans="1:8" ht="27" customHeight="1" x14ac:dyDescent="0.35">
      <c r="A12" s="410" t="s">
        <v>162</v>
      </c>
      <c r="B12" s="410" t="s">
        <v>210</v>
      </c>
      <c r="C12" s="410" t="s">
        <v>717</v>
      </c>
      <c r="D12" s="410">
        <v>0</v>
      </c>
      <c r="E12" s="410">
        <v>0</v>
      </c>
      <c r="F12" s="411" t="e">
        <f t="shared" si="0"/>
        <v>#DIV/0!</v>
      </c>
      <c r="G12" s="410">
        <v>0</v>
      </c>
      <c r="H12" s="411" t="e">
        <f t="shared" si="1"/>
        <v>#DIV/0!</v>
      </c>
    </row>
    <row r="13" spans="1:8" ht="27" customHeight="1" x14ac:dyDescent="0.35">
      <c r="A13" s="410" t="s">
        <v>162</v>
      </c>
      <c r="B13" s="410" t="s">
        <v>14</v>
      </c>
      <c r="C13" s="410" t="s">
        <v>716</v>
      </c>
      <c r="D13" s="410">
        <v>159.75</v>
      </c>
      <c r="E13" s="410">
        <v>148.4</v>
      </c>
      <c r="F13" s="411">
        <f t="shared" si="0"/>
        <v>92.895148669796555</v>
      </c>
      <c r="G13" s="410">
        <v>77.75</v>
      </c>
      <c r="H13" s="411">
        <f t="shared" si="1"/>
        <v>48.669796557120499</v>
      </c>
    </row>
    <row r="14" spans="1:8" ht="27" customHeight="1" x14ac:dyDescent="0.35">
      <c r="A14" s="410" t="s">
        <v>162</v>
      </c>
      <c r="B14" s="410" t="s">
        <v>14</v>
      </c>
      <c r="C14" s="410" t="s">
        <v>717</v>
      </c>
      <c r="D14" s="410">
        <v>141.85</v>
      </c>
      <c r="E14" s="410">
        <v>111.35</v>
      </c>
      <c r="F14" s="411">
        <f t="shared" si="0"/>
        <v>78.498413817412754</v>
      </c>
      <c r="G14" s="410">
        <v>63.11</v>
      </c>
      <c r="H14" s="411">
        <f t="shared" si="1"/>
        <v>44.490659146986253</v>
      </c>
    </row>
    <row r="15" spans="1:8" ht="27" customHeight="1" x14ac:dyDescent="0.35">
      <c r="A15" s="410" t="s">
        <v>162</v>
      </c>
      <c r="B15" s="410" t="s">
        <v>718</v>
      </c>
      <c r="C15" s="410" t="s">
        <v>714</v>
      </c>
      <c r="D15" s="410">
        <v>0.42</v>
      </c>
      <c r="E15" s="410">
        <v>0.35</v>
      </c>
      <c r="F15" s="411">
        <f t="shared" si="0"/>
        <v>83.333333333333329</v>
      </c>
      <c r="G15" s="410">
        <v>0.21</v>
      </c>
      <c r="H15" s="411">
        <f t="shared" si="1"/>
        <v>50</v>
      </c>
    </row>
    <row r="16" spans="1:8" ht="27" customHeight="1" x14ac:dyDescent="0.35">
      <c r="A16" s="410" t="s">
        <v>162</v>
      </c>
      <c r="B16" s="410" t="s">
        <v>23</v>
      </c>
      <c r="C16" s="410" t="s">
        <v>716</v>
      </c>
      <c r="D16" s="410">
        <v>5.81</v>
      </c>
      <c r="E16" s="410">
        <v>5.01</v>
      </c>
      <c r="F16" s="411">
        <f t="shared" si="0"/>
        <v>86.230636833046475</v>
      </c>
      <c r="G16" s="410">
        <v>3.59</v>
      </c>
      <c r="H16" s="411">
        <f t="shared" si="1"/>
        <v>61.790017211703962</v>
      </c>
    </row>
    <row r="17" spans="1:8" ht="27" customHeight="1" x14ac:dyDescent="0.35">
      <c r="A17" s="410" t="s">
        <v>162</v>
      </c>
      <c r="B17" s="410" t="s">
        <v>36</v>
      </c>
      <c r="C17" s="410" t="s">
        <v>714</v>
      </c>
      <c r="D17" s="410">
        <v>0.62</v>
      </c>
      <c r="E17" s="410">
        <v>0.5</v>
      </c>
      <c r="F17" s="411">
        <f t="shared" si="0"/>
        <v>80.645161290322591</v>
      </c>
      <c r="G17" s="410">
        <v>0.1</v>
      </c>
      <c r="H17" s="411">
        <f t="shared" si="1"/>
        <v>16.12903225806452</v>
      </c>
    </row>
    <row r="18" spans="1:8" ht="27" customHeight="1" x14ac:dyDescent="0.35">
      <c r="A18" s="410" t="s">
        <v>162</v>
      </c>
      <c r="B18" s="410" t="s">
        <v>719</v>
      </c>
      <c r="C18" s="410" t="s">
        <v>714</v>
      </c>
      <c r="D18" s="410">
        <v>0.28000000000000003</v>
      </c>
      <c r="E18" s="410">
        <v>0.18</v>
      </c>
      <c r="F18" s="411">
        <f t="shared" si="0"/>
        <v>64.285714285714278</v>
      </c>
      <c r="G18" s="410">
        <v>7.0000000000000007E-2</v>
      </c>
      <c r="H18" s="411">
        <f t="shared" si="1"/>
        <v>25</v>
      </c>
    </row>
    <row r="19" spans="1:8" ht="27" customHeight="1" x14ac:dyDescent="0.35">
      <c r="A19" s="410" t="s">
        <v>162</v>
      </c>
      <c r="B19" s="410" t="s">
        <v>720</v>
      </c>
      <c r="C19" s="410" t="s">
        <v>714</v>
      </c>
      <c r="D19" s="410">
        <v>0.27</v>
      </c>
      <c r="E19" s="410">
        <v>0.18</v>
      </c>
      <c r="F19" s="411">
        <f t="shared" si="0"/>
        <v>66.666666666666657</v>
      </c>
      <c r="G19" s="410">
        <v>0.16</v>
      </c>
      <c r="H19" s="411">
        <f t="shared" si="1"/>
        <v>59.259259259259252</v>
      </c>
    </row>
    <row r="20" spans="1:8" ht="27" customHeight="1" x14ac:dyDescent="0.35">
      <c r="A20" s="410" t="s">
        <v>162</v>
      </c>
      <c r="B20" s="410" t="s">
        <v>721</v>
      </c>
      <c r="C20" s="410" t="s">
        <v>714</v>
      </c>
      <c r="D20" s="410">
        <v>5</v>
      </c>
      <c r="E20" s="410">
        <v>4.46</v>
      </c>
      <c r="F20" s="411">
        <f t="shared" si="0"/>
        <v>89.2</v>
      </c>
      <c r="G20" s="410">
        <v>3.72</v>
      </c>
      <c r="H20" s="411">
        <f t="shared" si="1"/>
        <v>74.400000000000006</v>
      </c>
    </row>
    <row r="21" spans="1:8" ht="27" customHeight="1" x14ac:dyDescent="0.35">
      <c r="A21" s="410" t="s">
        <v>162</v>
      </c>
      <c r="B21" s="410" t="s">
        <v>46</v>
      </c>
      <c r="C21" s="410" t="s">
        <v>714</v>
      </c>
      <c r="D21" s="410">
        <v>23.22</v>
      </c>
      <c r="E21" s="410">
        <v>17.04</v>
      </c>
      <c r="F21" s="411">
        <f t="shared" si="0"/>
        <v>73.385012919896639</v>
      </c>
      <c r="G21" s="410">
        <v>16.059999999999999</v>
      </c>
      <c r="H21" s="411">
        <f t="shared" si="1"/>
        <v>69.164513350559858</v>
      </c>
    </row>
    <row r="22" spans="1:8" ht="27" customHeight="1" x14ac:dyDescent="0.35">
      <c r="A22" s="410" t="s">
        <v>162</v>
      </c>
      <c r="B22" s="410" t="s">
        <v>48</v>
      </c>
      <c r="C22" s="410" t="s">
        <v>714</v>
      </c>
      <c r="D22" s="410">
        <v>19.489999999999998</v>
      </c>
      <c r="E22" s="410">
        <v>16.46</v>
      </c>
      <c r="F22" s="411">
        <f t="shared" si="0"/>
        <v>84.4535659312468</v>
      </c>
      <c r="G22" s="410">
        <v>15.9</v>
      </c>
      <c r="H22" s="411">
        <f t="shared" si="1"/>
        <v>81.580297588506937</v>
      </c>
    </row>
    <row r="23" spans="1:8" ht="27" customHeight="1" x14ac:dyDescent="0.35">
      <c r="A23" s="410" t="s">
        <v>162</v>
      </c>
      <c r="B23" s="410" t="s">
        <v>330</v>
      </c>
      <c r="C23" s="410" t="s">
        <v>714</v>
      </c>
      <c r="D23" s="410">
        <v>8.6199999999999992</v>
      </c>
      <c r="E23" s="410">
        <v>7.26</v>
      </c>
      <c r="F23" s="411">
        <f t="shared" si="0"/>
        <v>84.222737819025525</v>
      </c>
      <c r="G23" s="410">
        <v>5.54</v>
      </c>
      <c r="H23" s="411">
        <f t="shared" si="1"/>
        <v>64.269141531322518</v>
      </c>
    </row>
    <row r="24" spans="1:8" ht="27" customHeight="1" x14ac:dyDescent="0.35">
      <c r="A24" s="410" t="s">
        <v>162</v>
      </c>
      <c r="B24" s="410" t="s">
        <v>331</v>
      </c>
      <c r="C24" s="410" t="s">
        <v>714</v>
      </c>
      <c r="D24" s="410">
        <v>4.55</v>
      </c>
      <c r="E24" s="410">
        <v>4.46</v>
      </c>
      <c r="F24" s="411">
        <f t="shared" si="0"/>
        <v>98.021978021978029</v>
      </c>
      <c r="G24" s="410">
        <v>1.1200000000000001</v>
      </c>
      <c r="H24" s="411">
        <f t="shared" si="1"/>
        <v>24.61538461538462</v>
      </c>
    </row>
    <row r="25" spans="1:8" ht="27" customHeight="1" x14ac:dyDescent="0.35">
      <c r="A25" s="410" t="s">
        <v>162</v>
      </c>
      <c r="B25" s="410" t="s">
        <v>722</v>
      </c>
      <c r="C25" s="410" t="s">
        <v>714</v>
      </c>
      <c r="D25" s="410">
        <v>16.95</v>
      </c>
      <c r="E25" s="410">
        <v>16.95</v>
      </c>
      <c r="F25" s="411">
        <f t="shared" si="0"/>
        <v>100</v>
      </c>
      <c r="G25" s="410">
        <v>16.95</v>
      </c>
      <c r="H25" s="411">
        <f t="shared" si="1"/>
        <v>100</v>
      </c>
    </row>
    <row r="26" spans="1:8" ht="27" customHeight="1" x14ac:dyDescent="0.35">
      <c r="A26" s="410" t="s">
        <v>162</v>
      </c>
      <c r="B26" s="410" t="s">
        <v>238</v>
      </c>
      <c r="C26" s="410" t="s">
        <v>716</v>
      </c>
      <c r="D26" s="410">
        <v>11.15</v>
      </c>
      <c r="E26" s="410">
        <v>9.1199999999999992</v>
      </c>
      <c r="F26" s="411">
        <f t="shared" si="0"/>
        <v>81.793721973094165</v>
      </c>
      <c r="G26" s="410">
        <v>4.84</v>
      </c>
      <c r="H26" s="411">
        <f t="shared" si="1"/>
        <v>43.408071748878925</v>
      </c>
    </row>
    <row r="27" spans="1:8" ht="27" customHeight="1" x14ac:dyDescent="0.35">
      <c r="A27" s="410" t="s">
        <v>162</v>
      </c>
      <c r="B27" s="410" t="s">
        <v>238</v>
      </c>
      <c r="C27" s="410" t="s">
        <v>717</v>
      </c>
      <c r="D27" s="410">
        <v>0</v>
      </c>
      <c r="E27" s="410">
        <v>0</v>
      </c>
      <c r="F27" s="411" t="e">
        <f t="shared" si="0"/>
        <v>#DIV/0!</v>
      </c>
      <c r="G27" s="410">
        <v>0</v>
      </c>
      <c r="H27" s="411" t="e">
        <f t="shared" si="1"/>
        <v>#DIV/0!</v>
      </c>
    </row>
    <row r="28" spans="1:8" ht="27" customHeight="1" x14ac:dyDescent="0.35">
      <c r="A28" s="410" t="s">
        <v>162</v>
      </c>
      <c r="B28" s="410" t="s">
        <v>25</v>
      </c>
      <c r="C28" s="410" t="s">
        <v>716</v>
      </c>
      <c r="D28" s="410">
        <v>9.6</v>
      </c>
      <c r="E28" s="410">
        <v>7.6</v>
      </c>
      <c r="F28" s="411">
        <f t="shared" si="0"/>
        <v>79.166666666666657</v>
      </c>
      <c r="G28" s="410">
        <v>4.8499999999999996</v>
      </c>
      <c r="H28" s="411">
        <f t="shared" si="1"/>
        <v>50.520833333333336</v>
      </c>
    </row>
    <row r="29" spans="1:8" ht="27" customHeight="1" x14ac:dyDescent="0.35">
      <c r="A29" s="410" t="s">
        <v>162</v>
      </c>
      <c r="B29" s="410" t="s">
        <v>25</v>
      </c>
      <c r="C29" s="410" t="s">
        <v>717</v>
      </c>
      <c r="D29" s="410">
        <v>0</v>
      </c>
      <c r="E29" s="410">
        <v>0</v>
      </c>
      <c r="F29" s="411" t="e">
        <f t="shared" si="0"/>
        <v>#DIV/0!</v>
      </c>
      <c r="G29" s="410">
        <v>0</v>
      </c>
      <c r="H29" s="411" t="e">
        <f t="shared" si="1"/>
        <v>#DIV/0!</v>
      </c>
    </row>
    <row r="30" spans="1:8" ht="27" customHeight="1" x14ac:dyDescent="0.35">
      <c r="A30" s="410" t="s">
        <v>162</v>
      </c>
      <c r="B30" s="410" t="s">
        <v>723</v>
      </c>
      <c r="C30" s="410" t="s">
        <v>714</v>
      </c>
      <c r="D30" s="410">
        <v>7.05</v>
      </c>
      <c r="E30" s="410">
        <v>6.88</v>
      </c>
      <c r="F30" s="411">
        <f t="shared" si="0"/>
        <v>97.588652482269495</v>
      </c>
      <c r="G30" s="410">
        <v>6.88</v>
      </c>
      <c r="H30" s="411">
        <f t="shared" si="1"/>
        <v>97.588652482269495</v>
      </c>
    </row>
    <row r="31" spans="1:8" ht="27" customHeight="1" x14ac:dyDescent="0.35">
      <c r="A31" s="410" t="s">
        <v>162</v>
      </c>
      <c r="B31" s="410" t="s">
        <v>724</v>
      </c>
      <c r="C31" s="410" t="s">
        <v>714</v>
      </c>
      <c r="D31" s="410">
        <v>0.31</v>
      </c>
      <c r="E31" s="410">
        <v>0.26</v>
      </c>
      <c r="F31" s="411">
        <f t="shared" si="0"/>
        <v>83.870967741935488</v>
      </c>
      <c r="G31" s="410">
        <v>0.04</v>
      </c>
      <c r="H31" s="411">
        <f t="shared" si="1"/>
        <v>12.903225806451612</v>
      </c>
    </row>
    <row r="32" spans="1:8" ht="27" customHeight="1" x14ac:dyDescent="0.35">
      <c r="A32" s="410" t="s">
        <v>162</v>
      </c>
      <c r="B32" s="410" t="s">
        <v>33</v>
      </c>
      <c r="C32" s="410" t="s">
        <v>714</v>
      </c>
      <c r="D32" s="410">
        <v>43.97</v>
      </c>
      <c r="E32" s="410">
        <v>36.979999999999997</v>
      </c>
      <c r="F32" s="411">
        <f t="shared" si="0"/>
        <v>84.102797361837617</v>
      </c>
      <c r="G32" s="410">
        <v>24.7</v>
      </c>
      <c r="H32" s="411">
        <f t="shared" si="1"/>
        <v>56.174664544007278</v>
      </c>
    </row>
    <row r="33" spans="1:8" ht="27" customHeight="1" x14ac:dyDescent="0.35">
      <c r="A33" s="410" t="s">
        <v>162</v>
      </c>
      <c r="B33" s="410" t="s">
        <v>215</v>
      </c>
      <c r="C33" s="410" t="s">
        <v>714</v>
      </c>
      <c r="D33" s="410">
        <v>2.5299999999999998</v>
      </c>
      <c r="E33" s="410">
        <v>2.23</v>
      </c>
      <c r="F33" s="411">
        <f t="shared" si="0"/>
        <v>88.142292490118578</v>
      </c>
      <c r="G33" s="410">
        <v>1.3</v>
      </c>
      <c r="H33" s="411">
        <f t="shared" si="1"/>
        <v>51.383399209486171</v>
      </c>
    </row>
    <row r="34" spans="1:8" ht="27" customHeight="1" x14ac:dyDescent="0.35">
      <c r="A34" s="410" t="s">
        <v>162</v>
      </c>
      <c r="B34" s="410" t="s">
        <v>725</v>
      </c>
      <c r="C34" s="410" t="s">
        <v>714</v>
      </c>
      <c r="D34" s="410">
        <v>15.73</v>
      </c>
      <c r="E34" s="410">
        <v>13.68</v>
      </c>
      <c r="F34" s="411">
        <f t="shared" si="0"/>
        <v>86.967577876668784</v>
      </c>
      <c r="G34" s="410">
        <v>7.05</v>
      </c>
      <c r="H34" s="411">
        <f t="shared" si="1"/>
        <v>44.818817546090273</v>
      </c>
    </row>
    <row r="35" spans="1:8" ht="27" customHeight="1" x14ac:dyDescent="0.35">
      <c r="A35" s="410" t="s">
        <v>162</v>
      </c>
      <c r="B35" s="410" t="s">
        <v>41</v>
      </c>
      <c r="C35" s="410" t="s">
        <v>714</v>
      </c>
      <c r="D35" s="410">
        <v>1.87</v>
      </c>
      <c r="E35" s="410">
        <v>1.43</v>
      </c>
      <c r="F35" s="411">
        <f t="shared" si="0"/>
        <v>76.470588235294116</v>
      </c>
      <c r="G35" s="410">
        <v>1.22</v>
      </c>
      <c r="H35" s="411">
        <f t="shared" si="1"/>
        <v>65.240641711229941</v>
      </c>
    </row>
    <row r="36" spans="1:8" ht="27" customHeight="1" x14ac:dyDescent="0.35">
      <c r="A36" s="410" t="s">
        <v>162</v>
      </c>
      <c r="B36" s="410" t="s">
        <v>726</v>
      </c>
      <c r="C36" s="410" t="s">
        <v>714</v>
      </c>
      <c r="D36" s="410">
        <v>0</v>
      </c>
      <c r="E36" s="410">
        <v>0</v>
      </c>
      <c r="F36" s="411" t="e">
        <f t="shared" si="0"/>
        <v>#DIV/0!</v>
      </c>
      <c r="G36" s="410">
        <v>0</v>
      </c>
      <c r="H36" s="411" t="e">
        <f t="shared" si="1"/>
        <v>#DIV/0!</v>
      </c>
    </row>
    <row r="37" spans="1:8" ht="27" customHeight="1" x14ac:dyDescent="0.35">
      <c r="A37" s="410" t="s">
        <v>162</v>
      </c>
      <c r="B37" s="410" t="s">
        <v>727</v>
      </c>
      <c r="C37" s="410" t="s">
        <v>714</v>
      </c>
      <c r="D37" s="410">
        <v>0</v>
      </c>
      <c r="E37" s="410">
        <v>0</v>
      </c>
      <c r="F37" s="411" t="e">
        <f t="shared" si="0"/>
        <v>#DIV/0!</v>
      </c>
      <c r="G37" s="410">
        <v>0</v>
      </c>
      <c r="H37" s="411" t="e">
        <f t="shared" si="1"/>
        <v>#DIV/0!</v>
      </c>
    </row>
    <row r="38" spans="1:8" ht="27" customHeight="1" x14ac:dyDescent="0.35">
      <c r="A38" s="410" t="s">
        <v>162</v>
      </c>
      <c r="B38" s="410" t="s">
        <v>211</v>
      </c>
      <c r="C38" s="410" t="s">
        <v>716</v>
      </c>
      <c r="D38" s="410">
        <v>0.31</v>
      </c>
      <c r="E38" s="410">
        <v>0.28999999999999998</v>
      </c>
      <c r="F38" s="411">
        <f t="shared" si="0"/>
        <v>93.548387096774192</v>
      </c>
      <c r="G38" s="410">
        <v>0.27</v>
      </c>
      <c r="H38" s="411">
        <f t="shared" si="1"/>
        <v>87.096774193548399</v>
      </c>
    </row>
    <row r="39" spans="1:8" ht="27" customHeight="1" x14ac:dyDescent="0.35">
      <c r="A39" s="410" t="s">
        <v>162</v>
      </c>
      <c r="B39" s="410" t="s">
        <v>26</v>
      </c>
      <c r="C39" s="410" t="s">
        <v>716</v>
      </c>
      <c r="D39" s="410">
        <v>6.36</v>
      </c>
      <c r="E39" s="410">
        <v>4.97</v>
      </c>
      <c r="F39" s="411">
        <f t="shared" si="0"/>
        <v>78.144654088050302</v>
      </c>
      <c r="G39" s="410">
        <v>3.59</v>
      </c>
      <c r="H39" s="411">
        <f t="shared" si="1"/>
        <v>56.446540880503136</v>
      </c>
    </row>
    <row r="40" spans="1:8" ht="27" customHeight="1" x14ac:dyDescent="0.35">
      <c r="A40" s="410" t="s">
        <v>162</v>
      </c>
      <c r="B40" s="410" t="s">
        <v>26</v>
      </c>
      <c r="C40" s="410" t="s">
        <v>717</v>
      </c>
      <c r="D40" s="410">
        <v>0</v>
      </c>
      <c r="E40" s="410">
        <v>0</v>
      </c>
      <c r="F40" s="411" t="e">
        <f t="shared" si="0"/>
        <v>#DIV/0!</v>
      </c>
      <c r="G40" s="410">
        <v>0</v>
      </c>
      <c r="H40" s="411" t="e">
        <f t="shared" si="1"/>
        <v>#DIV/0!</v>
      </c>
    </row>
    <row r="41" spans="1:8" ht="27" customHeight="1" x14ac:dyDescent="0.35">
      <c r="A41" s="410" t="s">
        <v>162</v>
      </c>
      <c r="B41" s="410" t="s">
        <v>440</v>
      </c>
      <c r="C41" s="410" t="s">
        <v>714</v>
      </c>
      <c r="D41" s="410">
        <v>4.97</v>
      </c>
      <c r="E41" s="410">
        <v>4.57</v>
      </c>
      <c r="F41" s="411">
        <f t="shared" si="0"/>
        <v>91.951710261569431</v>
      </c>
      <c r="G41" s="410">
        <v>1.01</v>
      </c>
      <c r="H41" s="411">
        <f t="shared" si="1"/>
        <v>20.321931589537222</v>
      </c>
    </row>
    <row r="42" spans="1:8" ht="27" customHeight="1" x14ac:dyDescent="0.35">
      <c r="A42" s="410" t="s">
        <v>162</v>
      </c>
      <c r="B42" s="410" t="s">
        <v>43</v>
      </c>
      <c r="C42" s="410" t="s">
        <v>714</v>
      </c>
      <c r="D42" s="410">
        <v>2.16</v>
      </c>
      <c r="E42" s="410">
        <v>1.82</v>
      </c>
      <c r="F42" s="411">
        <f t="shared" si="0"/>
        <v>84.259259259259252</v>
      </c>
      <c r="G42" s="410">
        <v>1.02</v>
      </c>
      <c r="H42" s="411">
        <f t="shared" si="1"/>
        <v>47.222222222222221</v>
      </c>
    </row>
    <row r="43" spans="1:8" ht="27" customHeight="1" x14ac:dyDescent="0.35">
      <c r="A43" s="410" t="s">
        <v>162</v>
      </c>
      <c r="B43" s="410" t="s">
        <v>15</v>
      </c>
      <c r="C43" s="410" t="s">
        <v>716</v>
      </c>
      <c r="D43" s="410">
        <v>164.24</v>
      </c>
      <c r="E43" s="410">
        <v>145.46</v>
      </c>
      <c r="F43" s="411">
        <f t="shared" si="0"/>
        <v>88.565513882123724</v>
      </c>
      <c r="G43" s="410">
        <v>63.02</v>
      </c>
      <c r="H43" s="411">
        <f t="shared" si="1"/>
        <v>38.370677057963952</v>
      </c>
    </row>
    <row r="44" spans="1:8" ht="27" customHeight="1" x14ac:dyDescent="0.35">
      <c r="A44" s="410" t="s">
        <v>162</v>
      </c>
      <c r="B44" s="410" t="s">
        <v>15</v>
      </c>
      <c r="C44" s="410" t="s">
        <v>717</v>
      </c>
      <c r="D44" s="410">
        <v>0</v>
      </c>
      <c r="E44" s="410">
        <v>0</v>
      </c>
      <c r="F44" s="411" t="e">
        <f t="shared" si="0"/>
        <v>#DIV/0!</v>
      </c>
      <c r="G44" s="410">
        <v>0</v>
      </c>
      <c r="H44" s="411" t="e">
        <f t="shared" si="1"/>
        <v>#DIV/0!</v>
      </c>
    </row>
    <row r="45" spans="1:8" ht="27" customHeight="1" x14ac:dyDescent="0.35">
      <c r="A45" s="410" t="s">
        <v>162</v>
      </c>
      <c r="B45" s="410" t="s">
        <v>728</v>
      </c>
      <c r="C45" s="410" t="s">
        <v>714</v>
      </c>
      <c r="D45" s="410">
        <v>0.4</v>
      </c>
      <c r="E45" s="410">
        <v>0.31</v>
      </c>
      <c r="F45" s="411">
        <f t="shared" si="0"/>
        <v>77.499999999999986</v>
      </c>
      <c r="G45" s="410">
        <v>0.15</v>
      </c>
      <c r="H45" s="411">
        <f t="shared" si="1"/>
        <v>37.499999999999993</v>
      </c>
    </row>
    <row r="46" spans="1:8" ht="27" customHeight="1" x14ac:dyDescent="0.35">
      <c r="A46" s="410" t="s">
        <v>162</v>
      </c>
      <c r="B46" s="410" t="s">
        <v>28</v>
      </c>
      <c r="C46" s="410" t="s">
        <v>716</v>
      </c>
      <c r="D46" s="410">
        <v>3.34</v>
      </c>
      <c r="E46" s="410">
        <v>2.96</v>
      </c>
      <c r="F46" s="411">
        <f t="shared" si="0"/>
        <v>88.622754491017957</v>
      </c>
      <c r="G46" s="410">
        <v>1.59</v>
      </c>
      <c r="H46" s="411">
        <f t="shared" si="1"/>
        <v>47.604790419161681</v>
      </c>
    </row>
    <row r="47" spans="1:8" ht="27" customHeight="1" x14ac:dyDescent="0.35">
      <c r="A47" s="410" t="s">
        <v>162</v>
      </c>
      <c r="B47" s="410" t="s">
        <v>240</v>
      </c>
      <c r="C47" s="410" t="s">
        <v>716</v>
      </c>
      <c r="D47" s="410">
        <v>61.54</v>
      </c>
      <c r="E47" s="410">
        <v>52.6</v>
      </c>
      <c r="F47" s="411">
        <f t="shared" si="0"/>
        <v>85.472863178420539</v>
      </c>
      <c r="G47" s="410">
        <v>27.76</v>
      </c>
      <c r="H47" s="411">
        <f t="shared" si="1"/>
        <v>45.108872278193047</v>
      </c>
    </row>
    <row r="48" spans="1:8" ht="27" customHeight="1" x14ac:dyDescent="0.35">
      <c r="A48" s="410" t="s">
        <v>162</v>
      </c>
      <c r="B48" s="410" t="s">
        <v>240</v>
      </c>
      <c r="C48" s="410" t="s">
        <v>717</v>
      </c>
      <c r="D48" s="410">
        <v>0</v>
      </c>
      <c r="E48" s="410">
        <v>0</v>
      </c>
      <c r="F48" s="411" t="e">
        <f t="shared" si="0"/>
        <v>#DIV/0!</v>
      </c>
      <c r="G48" s="410">
        <v>0</v>
      </c>
      <c r="H48" s="411" t="e">
        <f t="shared" si="1"/>
        <v>#DIV/0!</v>
      </c>
    </row>
    <row r="49" spans="1:8" ht="27" customHeight="1" x14ac:dyDescent="0.35">
      <c r="A49" s="410" t="s">
        <v>162</v>
      </c>
      <c r="B49" s="410" t="s">
        <v>441</v>
      </c>
      <c r="C49" s="410" t="s">
        <v>714</v>
      </c>
      <c r="D49" s="410">
        <v>2.16</v>
      </c>
      <c r="E49" s="410">
        <v>1.54</v>
      </c>
      <c r="F49" s="411">
        <f t="shared" si="0"/>
        <v>71.296296296296291</v>
      </c>
      <c r="G49" s="410">
        <v>0.93</v>
      </c>
      <c r="H49" s="411">
        <f t="shared" si="1"/>
        <v>43.05555555555555</v>
      </c>
    </row>
    <row r="50" spans="1:8" ht="42.75" customHeight="1" x14ac:dyDescent="0.4">
      <c r="A50" s="1047" t="s">
        <v>158</v>
      </c>
      <c r="B50" s="1048"/>
      <c r="C50" s="1049"/>
      <c r="D50" s="412">
        <f>SUM(D4:D49)</f>
        <v>830.8599999999999</v>
      </c>
      <c r="E50" s="412">
        <f>SUM(E4:E49)</f>
        <v>717.71000000000015</v>
      </c>
      <c r="F50" s="413">
        <f t="shared" si="0"/>
        <v>86.381580531016084</v>
      </c>
      <c r="G50" s="413">
        <f>SUM(G4:G49)</f>
        <v>428.19999999999993</v>
      </c>
      <c r="H50" s="413">
        <f t="shared" si="1"/>
        <v>51.536961702332519</v>
      </c>
    </row>
  </sheetData>
  <mergeCells count="2">
    <mergeCell ref="A1:H2"/>
    <mergeCell ref="A50:C5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J7" sqref="J7"/>
    </sheetView>
  </sheetViews>
  <sheetFormatPr defaultRowHeight="15" x14ac:dyDescent="0.25"/>
  <cols>
    <col min="1" max="1" width="17.28515625" bestFit="1" customWidth="1"/>
    <col min="2" max="2" width="43.7109375" bestFit="1" customWidth="1"/>
    <col min="3" max="3" width="10" bestFit="1" customWidth="1"/>
    <col min="4" max="4" width="15.7109375" customWidth="1"/>
    <col min="5" max="5" width="20.140625" customWidth="1"/>
    <col min="6" max="6" width="17.7109375" customWidth="1"/>
    <col min="7" max="7" width="17.28515625" bestFit="1" customWidth="1"/>
  </cols>
  <sheetData>
    <row r="1" spans="1:7" x14ac:dyDescent="0.25">
      <c r="A1" s="1050" t="s">
        <v>729</v>
      </c>
      <c r="B1" s="1050"/>
      <c r="C1" s="1050"/>
      <c r="D1" s="1050"/>
      <c r="E1" s="1050"/>
      <c r="F1" s="1050"/>
      <c r="G1" s="1050"/>
    </row>
    <row r="2" spans="1:7" ht="35.25" customHeight="1" x14ac:dyDescent="0.25">
      <c r="A2" s="1051"/>
      <c r="B2" s="1051"/>
      <c r="C2" s="1051"/>
      <c r="D2" s="1051"/>
      <c r="E2" s="1051"/>
      <c r="F2" s="1051"/>
      <c r="G2" s="1051"/>
    </row>
    <row r="3" spans="1:7" ht="109.5" customHeight="1" x14ac:dyDescent="0.25">
      <c r="A3" s="409" t="s">
        <v>154</v>
      </c>
      <c r="B3" s="409" t="s">
        <v>202</v>
      </c>
      <c r="C3" s="409" t="s">
        <v>707</v>
      </c>
      <c r="D3" s="409" t="s">
        <v>730</v>
      </c>
      <c r="E3" s="409" t="s">
        <v>731</v>
      </c>
      <c r="F3" s="409" t="s">
        <v>732</v>
      </c>
      <c r="G3" s="409" t="s">
        <v>733</v>
      </c>
    </row>
    <row r="4" spans="1:7" s="414" customFormat="1" ht="21" customHeight="1" x14ac:dyDescent="0.35">
      <c r="A4" s="410" t="s">
        <v>162</v>
      </c>
      <c r="B4" s="410" t="s">
        <v>713</v>
      </c>
      <c r="C4" s="410" t="s">
        <v>714</v>
      </c>
      <c r="D4" s="410">
        <v>16.32</v>
      </c>
      <c r="E4" s="410">
        <v>16.32</v>
      </c>
      <c r="F4" s="410">
        <v>0</v>
      </c>
      <c r="G4" s="411">
        <f>E4/D4*100</f>
        <v>100</v>
      </c>
    </row>
    <row r="5" spans="1:7" s="414" customFormat="1" ht="21" customHeight="1" x14ac:dyDescent="0.35">
      <c r="A5" s="410" t="s">
        <v>162</v>
      </c>
      <c r="B5" s="410" t="s">
        <v>715</v>
      </c>
      <c r="C5" s="410" t="s">
        <v>714</v>
      </c>
      <c r="D5" s="410">
        <v>14.35</v>
      </c>
      <c r="E5" s="410">
        <v>13.43</v>
      </c>
      <c r="F5" s="410">
        <v>0.92</v>
      </c>
      <c r="G5" s="411">
        <f t="shared" ref="G5:G50" si="0">E5/D5*100</f>
        <v>93.588850174216034</v>
      </c>
    </row>
    <row r="6" spans="1:7" s="414" customFormat="1" ht="21" customHeight="1" x14ac:dyDescent="0.35">
      <c r="A6" s="410" t="s">
        <v>162</v>
      </c>
      <c r="B6" s="410" t="s">
        <v>50</v>
      </c>
      <c r="C6" s="410" t="s">
        <v>714</v>
      </c>
      <c r="D6" s="410">
        <v>1.98</v>
      </c>
      <c r="E6" s="410">
        <v>1.98</v>
      </c>
      <c r="F6" s="410">
        <v>0</v>
      </c>
      <c r="G6" s="411">
        <f t="shared" si="0"/>
        <v>100</v>
      </c>
    </row>
    <row r="7" spans="1:7" s="414" customFormat="1" ht="21" customHeight="1" x14ac:dyDescent="0.35">
      <c r="A7" s="410" t="s">
        <v>162</v>
      </c>
      <c r="B7" s="410" t="s">
        <v>17</v>
      </c>
      <c r="C7" s="410" t="s">
        <v>716</v>
      </c>
      <c r="D7" s="410">
        <v>57.53</v>
      </c>
      <c r="E7" s="410">
        <v>52.95</v>
      </c>
      <c r="F7" s="410">
        <v>4.45</v>
      </c>
      <c r="G7" s="411">
        <f t="shared" si="0"/>
        <v>92.038936207196258</v>
      </c>
    </row>
    <row r="8" spans="1:7" s="414" customFormat="1" ht="21" customHeight="1" x14ac:dyDescent="0.35">
      <c r="A8" s="410" t="s">
        <v>162</v>
      </c>
      <c r="B8" s="410" t="s">
        <v>17</v>
      </c>
      <c r="C8" s="410" t="s">
        <v>717</v>
      </c>
      <c r="D8" s="410">
        <v>0</v>
      </c>
      <c r="E8" s="410">
        <v>0</v>
      </c>
      <c r="F8" s="410">
        <v>0</v>
      </c>
      <c r="G8" s="411" t="e">
        <f t="shared" si="0"/>
        <v>#DIV/0!</v>
      </c>
    </row>
    <row r="9" spans="1:7" s="414" customFormat="1" ht="21" customHeight="1" x14ac:dyDescent="0.35">
      <c r="A9" s="410" t="s">
        <v>162</v>
      </c>
      <c r="B9" s="410" t="s">
        <v>21</v>
      </c>
      <c r="C9" s="410" t="s">
        <v>716</v>
      </c>
      <c r="D9" s="410">
        <v>10.59</v>
      </c>
      <c r="E9" s="410">
        <v>9.68</v>
      </c>
      <c r="F9" s="410">
        <v>0.89</v>
      </c>
      <c r="G9" s="411">
        <f t="shared" si="0"/>
        <v>91.406987724268177</v>
      </c>
    </row>
    <row r="10" spans="1:7" s="414" customFormat="1" ht="21" customHeight="1" x14ac:dyDescent="0.35">
      <c r="A10" s="410" t="s">
        <v>162</v>
      </c>
      <c r="B10" s="410" t="s">
        <v>21</v>
      </c>
      <c r="C10" s="410" t="s">
        <v>717</v>
      </c>
      <c r="D10" s="410">
        <v>0</v>
      </c>
      <c r="E10" s="410">
        <v>0</v>
      </c>
      <c r="F10" s="410">
        <v>0</v>
      </c>
      <c r="G10" s="411" t="e">
        <f t="shared" si="0"/>
        <v>#DIV/0!</v>
      </c>
    </row>
    <row r="11" spans="1:7" s="414" customFormat="1" ht="21" customHeight="1" x14ac:dyDescent="0.35">
      <c r="A11" s="410" t="s">
        <v>162</v>
      </c>
      <c r="B11" s="410" t="s">
        <v>210</v>
      </c>
      <c r="C11" s="410" t="s">
        <v>716</v>
      </c>
      <c r="D11" s="410">
        <v>3.39</v>
      </c>
      <c r="E11" s="410">
        <v>3.02</v>
      </c>
      <c r="F11" s="410">
        <v>0.37</v>
      </c>
      <c r="G11" s="411">
        <f t="shared" si="0"/>
        <v>89.08554572271386</v>
      </c>
    </row>
    <row r="12" spans="1:7" s="415" customFormat="1" ht="21" customHeight="1" x14ac:dyDescent="0.35">
      <c r="A12" s="410" t="s">
        <v>162</v>
      </c>
      <c r="B12" s="410" t="s">
        <v>210</v>
      </c>
      <c r="C12" s="410" t="s">
        <v>717</v>
      </c>
      <c r="D12" s="410">
        <v>0</v>
      </c>
      <c r="E12" s="410">
        <v>0</v>
      </c>
      <c r="F12" s="410">
        <v>0</v>
      </c>
      <c r="G12" s="411" t="e">
        <f t="shared" si="0"/>
        <v>#DIV/0!</v>
      </c>
    </row>
    <row r="13" spans="1:7" s="415" customFormat="1" ht="21" customHeight="1" x14ac:dyDescent="0.35">
      <c r="A13" s="410" t="s">
        <v>162</v>
      </c>
      <c r="B13" s="410" t="s">
        <v>14</v>
      </c>
      <c r="C13" s="410" t="s">
        <v>716</v>
      </c>
      <c r="D13" s="410">
        <v>157.88999999999999</v>
      </c>
      <c r="E13" s="410">
        <v>137.80000000000001</v>
      </c>
      <c r="F13" s="410">
        <v>0</v>
      </c>
      <c r="G13" s="411">
        <f t="shared" si="0"/>
        <v>87.275951611881709</v>
      </c>
    </row>
    <row r="14" spans="1:7" s="415" customFormat="1" ht="21" customHeight="1" x14ac:dyDescent="0.35">
      <c r="A14" s="410" t="s">
        <v>162</v>
      </c>
      <c r="B14" s="410" t="s">
        <v>14</v>
      </c>
      <c r="C14" s="410" t="s">
        <v>717</v>
      </c>
      <c r="D14" s="410">
        <v>141.49</v>
      </c>
      <c r="E14" s="410">
        <v>100.13</v>
      </c>
      <c r="F14" s="410">
        <v>37.31</v>
      </c>
      <c r="G14" s="411">
        <f t="shared" si="0"/>
        <v>70.768252173298464</v>
      </c>
    </row>
    <row r="15" spans="1:7" s="415" customFormat="1" ht="21" customHeight="1" x14ac:dyDescent="0.35">
      <c r="A15" s="410" t="s">
        <v>162</v>
      </c>
      <c r="B15" s="410" t="s">
        <v>718</v>
      </c>
      <c r="C15" s="410" t="s">
        <v>714</v>
      </c>
      <c r="D15" s="410">
        <v>0.4</v>
      </c>
      <c r="E15" s="410">
        <v>0.35</v>
      </c>
      <c r="F15" s="410">
        <v>0.05</v>
      </c>
      <c r="G15" s="411">
        <f t="shared" si="0"/>
        <v>87.499999999999986</v>
      </c>
    </row>
    <row r="16" spans="1:7" s="415" customFormat="1" ht="21" customHeight="1" x14ac:dyDescent="0.35">
      <c r="A16" s="410" t="s">
        <v>162</v>
      </c>
      <c r="B16" s="410" t="s">
        <v>23</v>
      </c>
      <c r="C16" s="410" t="s">
        <v>716</v>
      </c>
      <c r="D16" s="410">
        <v>5.79</v>
      </c>
      <c r="E16" s="410">
        <v>4.26</v>
      </c>
      <c r="F16" s="410">
        <v>0.36</v>
      </c>
      <c r="G16" s="411">
        <f t="shared" si="0"/>
        <v>73.575129533678748</v>
      </c>
    </row>
    <row r="17" spans="1:7" s="415" customFormat="1" ht="21" customHeight="1" x14ac:dyDescent="0.35">
      <c r="A17" s="410" t="s">
        <v>162</v>
      </c>
      <c r="B17" s="410" t="s">
        <v>36</v>
      </c>
      <c r="C17" s="410" t="s">
        <v>714</v>
      </c>
      <c r="D17" s="410">
        <v>0.61</v>
      </c>
      <c r="E17" s="410">
        <v>0.6</v>
      </c>
      <c r="F17" s="410">
        <v>0.01</v>
      </c>
      <c r="G17" s="411">
        <f t="shared" si="0"/>
        <v>98.360655737704917</v>
      </c>
    </row>
    <row r="18" spans="1:7" s="415" customFormat="1" ht="21" customHeight="1" x14ac:dyDescent="0.35">
      <c r="A18" s="410" t="s">
        <v>162</v>
      </c>
      <c r="B18" s="410" t="s">
        <v>719</v>
      </c>
      <c r="C18" s="410" t="s">
        <v>714</v>
      </c>
      <c r="D18" s="410">
        <v>0.25</v>
      </c>
      <c r="E18" s="410">
        <v>0.19</v>
      </c>
      <c r="F18" s="410">
        <v>0.06</v>
      </c>
      <c r="G18" s="411">
        <f t="shared" si="0"/>
        <v>76</v>
      </c>
    </row>
    <row r="19" spans="1:7" s="415" customFormat="1" ht="21" customHeight="1" x14ac:dyDescent="0.35">
      <c r="A19" s="410" t="s">
        <v>162</v>
      </c>
      <c r="B19" s="410" t="s">
        <v>720</v>
      </c>
      <c r="C19" s="410" t="s">
        <v>714</v>
      </c>
      <c r="D19" s="410">
        <v>0.24</v>
      </c>
      <c r="E19" s="410">
        <v>0.22</v>
      </c>
      <c r="F19" s="410">
        <v>0.02</v>
      </c>
      <c r="G19" s="411">
        <f t="shared" si="0"/>
        <v>91.666666666666671</v>
      </c>
    </row>
    <row r="20" spans="1:7" s="415" customFormat="1" ht="21" customHeight="1" x14ac:dyDescent="0.35">
      <c r="A20" s="410" t="s">
        <v>162</v>
      </c>
      <c r="B20" s="410" t="s">
        <v>721</v>
      </c>
      <c r="C20" s="410" t="s">
        <v>714</v>
      </c>
      <c r="D20" s="410">
        <v>4.96</v>
      </c>
      <c r="E20" s="410">
        <v>4.9000000000000004</v>
      </c>
      <c r="F20" s="410">
        <v>0.06</v>
      </c>
      <c r="G20" s="411">
        <f t="shared" si="0"/>
        <v>98.790322580645167</v>
      </c>
    </row>
    <row r="21" spans="1:7" s="415" customFormat="1" ht="21" customHeight="1" x14ac:dyDescent="0.35">
      <c r="A21" s="410" t="s">
        <v>162</v>
      </c>
      <c r="B21" s="410" t="s">
        <v>46</v>
      </c>
      <c r="C21" s="410" t="s">
        <v>714</v>
      </c>
      <c r="D21" s="410">
        <v>22.27</v>
      </c>
      <c r="E21" s="410">
        <v>22.25</v>
      </c>
      <c r="F21" s="410">
        <v>0.02</v>
      </c>
      <c r="G21" s="411">
        <f t="shared" si="0"/>
        <v>99.910193084867544</v>
      </c>
    </row>
    <row r="22" spans="1:7" s="415" customFormat="1" ht="21" customHeight="1" x14ac:dyDescent="0.35">
      <c r="A22" s="410" t="s">
        <v>162</v>
      </c>
      <c r="B22" s="410" t="s">
        <v>48</v>
      </c>
      <c r="C22" s="410" t="s">
        <v>714</v>
      </c>
      <c r="D22" s="410">
        <v>18.63</v>
      </c>
      <c r="E22" s="410">
        <v>18.38</v>
      </c>
      <c r="F22" s="410">
        <v>0</v>
      </c>
      <c r="G22" s="411">
        <f t="shared" si="0"/>
        <v>98.6580783682233</v>
      </c>
    </row>
    <row r="23" spans="1:7" s="415" customFormat="1" ht="21" customHeight="1" x14ac:dyDescent="0.35">
      <c r="A23" s="410" t="s">
        <v>162</v>
      </c>
      <c r="B23" s="410" t="s">
        <v>330</v>
      </c>
      <c r="C23" s="410" t="s">
        <v>714</v>
      </c>
      <c r="D23" s="410">
        <v>8.5299999999999994</v>
      </c>
      <c r="E23" s="410">
        <v>8.0299999999999994</v>
      </c>
      <c r="F23" s="410">
        <v>0.5</v>
      </c>
      <c r="G23" s="411">
        <f t="shared" si="0"/>
        <v>94.13833528722158</v>
      </c>
    </row>
    <row r="24" spans="1:7" s="415" customFormat="1" ht="21" customHeight="1" x14ac:dyDescent="0.35">
      <c r="A24" s="410" t="s">
        <v>162</v>
      </c>
      <c r="B24" s="410" t="s">
        <v>331</v>
      </c>
      <c r="C24" s="410" t="s">
        <v>714</v>
      </c>
      <c r="D24" s="410">
        <v>4.5199999999999996</v>
      </c>
      <c r="E24" s="410">
        <v>4.51</v>
      </c>
      <c r="F24" s="410">
        <v>0.01</v>
      </c>
      <c r="G24" s="411">
        <f t="shared" si="0"/>
        <v>99.778761061946909</v>
      </c>
    </row>
    <row r="25" spans="1:7" s="415" customFormat="1" ht="21" customHeight="1" x14ac:dyDescent="0.35">
      <c r="A25" s="410" t="s">
        <v>162</v>
      </c>
      <c r="B25" s="410" t="s">
        <v>722</v>
      </c>
      <c r="C25" s="410" t="s">
        <v>714</v>
      </c>
      <c r="D25" s="410">
        <v>18.11</v>
      </c>
      <c r="E25" s="410">
        <v>18.11</v>
      </c>
      <c r="F25" s="410">
        <v>0</v>
      </c>
      <c r="G25" s="411">
        <f t="shared" si="0"/>
        <v>100</v>
      </c>
    </row>
    <row r="26" spans="1:7" s="415" customFormat="1" ht="21" customHeight="1" x14ac:dyDescent="0.35">
      <c r="A26" s="410" t="s">
        <v>162</v>
      </c>
      <c r="B26" s="410" t="s">
        <v>238</v>
      </c>
      <c r="C26" s="410" t="s">
        <v>716</v>
      </c>
      <c r="D26" s="410">
        <v>10.88</v>
      </c>
      <c r="E26" s="410">
        <v>8.93</v>
      </c>
      <c r="F26" s="410">
        <v>1.08</v>
      </c>
      <c r="G26" s="411">
        <f t="shared" si="0"/>
        <v>82.077205882352928</v>
      </c>
    </row>
    <row r="27" spans="1:7" s="415" customFormat="1" ht="21" customHeight="1" x14ac:dyDescent="0.35">
      <c r="A27" s="410" t="s">
        <v>162</v>
      </c>
      <c r="B27" s="410" t="s">
        <v>238</v>
      </c>
      <c r="C27" s="410" t="s">
        <v>717</v>
      </c>
      <c r="D27" s="410">
        <v>0</v>
      </c>
      <c r="E27" s="410">
        <v>0</v>
      </c>
      <c r="F27" s="410">
        <v>0</v>
      </c>
      <c r="G27" s="411" t="e">
        <f t="shared" si="0"/>
        <v>#DIV/0!</v>
      </c>
    </row>
    <row r="28" spans="1:7" s="415" customFormat="1" ht="21" customHeight="1" x14ac:dyDescent="0.35">
      <c r="A28" s="410" t="s">
        <v>162</v>
      </c>
      <c r="B28" s="410" t="s">
        <v>25</v>
      </c>
      <c r="C28" s="410" t="s">
        <v>716</v>
      </c>
      <c r="D28" s="410">
        <v>9.42</v>
      </c>
      <c r="E28" s="410">
        <v>7.78</v>
      </c>
      <c r="F28" s="410">
        <v>0</v>
      </c>
      <c r="G28" s="411">
        <f t="shared" si="0"/>
        <v>82.590233545647564</v>
      </c>
    </row>
    <row r="29" spans="1:7" s="415" customFormat="1" ht="21" customHeight="1" x14ac:dyDescent="0.35">
      <c r="A29" s="410" t="s">
        <v>162</v>
      </c>
      <c r="B29" s="410" t="s">
        <v>25</v>
      </c>
      <c r="C29" s="410" t="s">
        <v>717</v>
      </c>
      <c r="D29" s="410">
        <v>0</v>
      </c>
      <c r="E29" s="410">
        <v>0</v>
      </c>
      <c r="F29" s="410">
        <v>0</v>
      </c>
      <c r="G29" s="411" t="e">
        <f t="shared" si="0"/>
        <v>#DIV/0!</v>
      </c>
    </row>
    <row r="30" spans="1:7" s="415" customFormat="1" ht="21" customHeight="1" x14ac:dyDescent="0.35">
      <c r="A30" s="410" t="s">
        <v>162</v>
      </c>
      <c r="B30" s="410" t="s">
        <v>723</v>
      </c>
      <c r="C30" s="410" t="s">
        <v>714</v>
      </c>
      <c r="D30" s="410">
        <v>6.87</v>
      </c>
      <c r="E30" s="410">
        <v>6.87</v>
      </c>
      <c r="F30" s="410">
        <v>0</v>
      </c>
      <c r="G30" s="411">
        <f t="shared" si="0"/>
        <v>100</v>
      </c>
    </row>
    <row r="31" spans="1:7" s="415" customFormat="1" ht="21" customHeight="1" x14ac:dyDescent="0.35">
      <c r="A31" s="410" t="s">
        <v>162</v>
      </c>
      <c r="B31" s="410" t="s">
        <v>724</v>
      </c>
      <c r="C31" s="410" t="s">
        <v>714</v>
      </c>
      <c r="D31" s="410">
        <v>0.3</v>
      </c>
      <c r="E31" s="410">
        <v>0.28999999999999998</v>
      </c>
      <c r="F31" s="410">
        <v>0</v>
      </c>
      <c r="G31" s="411">
        <f t="shared" si="0"/>
        <v>96.666666666666671</v>
      </c>
    </row>
    <row r="32" spans="1:7" s="415" customFormat="1" ht="21" customHeight="1" x14ac:dyDescent="0.35">
      <c r="A32" s="410" t="s">
        <v>162</v>
      </c>
      <c r="B32" s="410" t="s">
        <v>33</v>
      </c>
      <c r="C32" s="410" t="s">
        <v>714</v>
      </c>
      <c r="D32" s="410">
        <v>43.12</v>
      </c>
      <c r="E32" s="410">
        <v>41.09</v>
      </c>
      <c r="F32" s="410">
        <v>2.02</v>
      </c>
      <c r="G32" s="411">
        <f t="shared" si="0"/>
        <v>95.292207792207805</v>
      </c>
    </row>
    <row r="33" spans="1:7" s="415" customFormat="1" ht="21" customHeight="1" x14ac:dyDescent="0.35">
      <c r="A33" s="410" t="s">
        <v>162</v>
      </c>
      <c r="B33" s="410" t="s">
        <v>215</v>
      </c>
      <c r="C33" s="410" t="s">
        <v>714</v>
      </c>
      <c r="D33" s="410">
        <v>2.48</v>
      </c>
      <c r="E33" s="410">
        <v>2.38</v>
      </c>
      <c r="F33" s="410">
        <v>0.1</v>
      </c>
      <c r="G33" s="411">
        <f t="shared" si="0"/>
        <v>95.967741935483858</v>
      </c>
    </row>
    <row r="34" spans="1:7" s="415" customFormat="1" ht="21" customHeight="1" x14ac:dyDescent="0.35">
      <c r="A34" s="410" t="s">
        <v>162</v>
      </c>
      <c r="B34" s="410" t="s">
        <v>725</v>
      </c>
      <c r="C34" s="410" t="s">
        <v>714</v>
      </c>
      <c r="D34" s="410">
        <v>15.18</v>
      </c>
      <c r="E34" s="410">
        <v>0</v>
      </c>
      <c r="F34" s="410">
        <v>0</v>
      </c>
      <c r="G34" s="411">
        <f t="shared" si="0"/>
        <v>0</v>
      </c>
    </row>
    <row r="35" spans="1:7" s="415" customFormat="1" ht="21" customHeight="1" x14ac:dyDescent="0.35">
      <c r="A35" s="410" t="s">
        <v>162</v>
      </c>
      <c r="B35" s="410" t="s">
        <v>41</v>
      </c>
      <c r="C35" s="410" t="s">
        <v>714</v>
      </c>
      <c r="D35" s="410">
        <v>1.73</v>
      </c>
      <c r="E35" s="410">
        <v>1.7</v>
      </c>
      <c r="F35" s="410">
        <v>0.03</v>
      </c>
      <c r="G35" s="411">
        <f t="shared" si="0"/>
        <v>98.265895953757223</v>
      </c>
    </row>
    <row r="36" spans="1:7" s="415" customFormat="1" ht="21" customHeight="1" x14ac:dyDescent="0.35">
      <c r="A36" s="410" t="s">
        <v>162</v>
      </c>
      <c r="B36" s="410" t="s">
        <v>726</v>
      </c>
      <c r="C36" s="410" t="s">
        <v>714</v>
      </c>
      <c r="D36" s="410">
        <v>0</v>
      </c>
      <c r="E36" s="410">
        <v>0</v>
      </c>
      <c r="F36" s="410">
        <v>0</v>
      </c>
      <c r="G36" s="411" t="e">
        <f t="shared" si="0"/>
        <v>#DIV/0!</v>
      </c>
    </row>
    <row r="37" spans="1:7" s="415" customFormat="1" ht="21" customHeight="1" x14ac:dyDescent="0.35">
      <c r="A37" s="410" t="s">
        <v>162</v>
      </c>
      <c r="B37" s="410" t="s">
        <v>727</v>
      </c>
      <c r="C37" s="410" t="s">
        <v>714</v>
      </c>
      <c r="D37" s="410">
        <v>0</v>
      </c>
      <c r="E37" s="410">
        <v>0</v>
      </c>
      <c r="F37" s="410">
        <v>0</v>
      </c>
      <c r="G37" s="411" t="e">
        <f t="shared" si="0"/>
        <v>#DIV/0!</v>
      </c>
    </row>
    <row r="38" spans="1:7" s="415" customFormat="1" ht="21" customHeight="1" x14ac:dyDescent="0.35">
      <c r="A38" s="410" t="s">
        <v>162</v>
      </c>
      <c r="B38" s="410" t="s">
        <v>211</v>
      </c>
      <c r="C38" s="410" t="s">
        <v>716</v>
      </c>
      <c r="D38" s="410">
        <v>0.32</v>
      </c>
      <c r="E38" s="410">
        <v>0.31</v>
      </c>
      <c r="F38" s="410">
        <v>0</v>
      </c>
      <c r="G38" s="411">
        <f t="shared" si="0"/>
        <v>96.875</v>
      </c>
    </row>
    <row r="39" spans="1:7" s="415" customFormat="1" ht="21" customHeight="1" x14ac:dyDescent="0.35">
      <c r="A39" s="410" t="s">
        <v>162</v>
      </c>
      <c r="B39" s="410" t="s">
        <v>26</v>
      </c>
      <c r="C39" s="410" t="s">
        <v>716</v>
      </c>
      <c r="D39" s="410">
        <v>6.22</v>
      </c>
      <c r="E39" s="410">
        <v>5.5</v>
      </c>
      <c r="F39" s="410">
        <v>0</v>
      </c>
      <c r="G39" s="411">
        <f t="shared" si="0"/>
        <v>88.424437299035375</v>
      </c>
    </row>
    <row r="40" spans="1:7" s="415" customFormat="1" ht="21" customHeight="1" x14ac:dyDescent="0.35">
      <c r="A40" s="410" t="s">
        <v>162</v>
      </c>
      <c r="B40" s="410" t="s">
        <v>26</v>
      </c>
      <c r="C40" s="410" t="s">
        <v>717</v>
      </c>
      <c r="D40" s="410">
        <v>0</v>
      </c>
      <c r="E40" s="410">
        <v>0</v>
      </c>
      <c r="F40" s="410">
        <v>0</v>
      </c>
      <c r="G40" s="411" t="e">
        <f t="shared" si="0"/>
        <v>#DIV/0!</v>
      </c>
    </row>
    <row r="41" spans="1:7" s="415" customFormat="1" ht="21" customHeight="1" x14ac:dyDescent="0.35">
      <c r="A41" s="410" t="s">
        <v>162</v>
      </c>
      <c r="B41" s="410" t="s">
        <v>440</v>
      </c>
      <c r="C41" s="410" t="s">
        <v>714</v>
      </c>
      <c r="D41" s="410">
        <v>4.91</v>
      </c>
      <c r="E41" s="410">
        <v>4.87</v>
      </c>
      <c r="F41" s="410">
        <v>0.04</v>
      </c>
      <c r="G41" s="411">
        <f t="shared" si="0"/>
        <v>99.185336048879833</v>
      </c>
    </row>
    <row r="42" spans="1:7" s="415" customFormat="1" ht="21" customHeight="1" x14ac:dyDescent="0.35">
      <c r="A42" s="410" t="s">
        <v>162</v>
      </c>
      <c r="B42" s="410" t="s">
        <v>43</v>
      </c>
      <c r="C42" s="410" t="s">
        <v>714</v>
      </c>
      <c r="D42" s="410">
        <v>2.14</v>
      </c>
      <c r="E42" s="410">
        <v>2.09</v>
      </c>
      <c r="F42" s="410">
        <v>0.05</v>
      </c>
      <c r="G42" s="411">
        <f t="shared" si="0"/>
        <v>97.663551401869142</v>
      </c>
    </row>
    <row r="43" spans="1:7" s="415" customFormat="1" ht="21" customHeight="1" x14ac:dyDescent="0.35">
      <c r="A43" s="410" t="s">
        <v>162</v>
      </c>
      <c r="B43" s="410" t="s">
        <v>15</v>
      </c>
      <c r="C43" s="410" t="s">
        <v>716</v>
      </c>
      <c r="D43" s="410">
        <v>169.35</v>
      </c>
      <c r="E43" s="410">
        <v>150.84</v>
      </c>
      <c r="F43" s="410">
        <v>0</v>
      </c>
      <c r="G43" s="411">
        <f t="shared" si="0"/>
        <v>89.069973427812229</v>
      </c>
    </row>
    <row r="44" spans="1:7" s="415" customFormat="1" ht="21" customHeight="1" x14ac:dyDescent="0.35">
      <c r="A44" s="410" t="s">
        <v>162</v>
      </c>
      <c r="B44" s="410" t="s">
        <v>15</v>
      </c>
      <c r="C44" s="410" t="s">
        <v>717</v>
      </c>
      <c r="D44" s="410">
        <v>0</v>
      </c>
      <c r="E44" s="410">
        <v>0</v>
      </c>
      <c r="F44" s="410">
        <v>0</v>
      </c>
      <c r="G44" s="411" t="e">
        <f t="shared" si="0"/>
        <v>#DIV/0!</v>
      </c>
    </row>
    <row r="45" spans="1:7" s="415" customFormat="1" ht="21" customHeight="1" x14ac:dyDescent="0.35">
      <c r="A45" s="410" t="s">
        <v>162</v>
      </c>
      <c r="B45" s="410" t="s">
        <v>728</v>
      </c>
      <c r="C45" s="410" t="s">
        <v>714</v>
      </c>
      <c r="D45" s="410">
        <v>0.5</v>
      </c>
      <c r="E45" s="410">
        <v>0.5</v>
      </c>
      <c r="F45" s="410">
        <v>0.01</v>
      </c>
      <c r="G45" s="411">
        <f t="shared" si="0"/>
        <v>100</v>
      </c>
    </row>
    <row r="46" spans="1:7" s="415" customFormat="1" ht="21" customHeight="1" x14ac:dyDescent="0.35">
      <c r="A46" s="410" t="s">
        <v>162</v>
      </c>
      <c r="B46" s="410" t="s">
        <v>28</v>
      </c>
      <c r="C46" s="410" t="s">
        <v>716</v>
      </c>
      <c r="D46" s="410">
        <v>3.28</v>
      </c>
      <c r="E46" s="410">
        <v>2.92</v>
      </c>
      <c r="F46" s="410">
        <v>0.12</v>
      </c>
      <c r="G46" s="411">
        <f t="shared" si="0"/>
        <v>89.024390243902445</v>
      </c>
    </row>
    <row r="47" spans="1:7" s="415" customFormat="1" ht="21" customHeight="1" x14ac:dyDescent="0.35">
      <c r="A47" s="410" t="s">
        <v>162</v>
      </c>
      <c r="B47" s="410" t="s">
        <v>240</v>
      </c>
      <c r="C47" s="410" t="s">
        <v>716</v>
      </c>
      <c r="D47" s="410">
        <v>60.66</v>
      </c>
      <c r="E47" s="410">
        <v>50.69</v>
      </c>
      <c r="F47" s="410">
        <v>6.98</v>
      </c>
      <c r="G47" s="411">
        <f t="shared" si="0"/>
        <v>83.56412792614573</v>
      </c>
    </row>
    <row r="48" spans="1:7" s="415" customFormat="1" ht="21" customHeight="1" x14ac:dyDescent="0.35">
      <c r="A48" s="410" t="s">
        <v>162</v>
      </c>
      <c r="B48" s="410" t="s">
        <v>240</v>
      </c>
      <c r="C48" s="410" t="s">
        <v>717</v>
      </c>
      <c r="D48" s="410">
        <v>0</v>
      </c>
      <c r="E48" s="410">
        <v>0</v>
      </c>
      <c r="F48" s="410">
        <v>0</v>
      </c>
      <c r="G48" s="411" t="e">
        <f t="shared" si="0"/>
        <v>#DIV/0!</v>
      </c>
    </row>
    <row r="49" spans="1:7" s="415" customFormat="1" ht="21" customHeight="1" x14ac:dyDescent="0.35">
      <c r="A49" s="410" t="s">
        <v>162</v>
      </c>
      <c r="B49" s="410" t="s">
        <v>441</v>
      </c>
      <c r="C49" s="410" t="s">
        <v>714</v>
      </c>
      <c r="D49" s="410">
        <v>1.97</v>
      </c>
      <c r="E49" s="410">
        <v>1.97</v>
      </c>
      <c r="F49" s="410">
        <v>0</v>
      </c>
      <c r="G49" s="411">
        <f t="shared" si="0"/>
        <v>100</v>
      </c>
    </row>
    <row r="50" spans="1:7" ht="37.5" customHeight="1" x14ac:dyDescent="0.5">
      <c r="A50" s="1052" t="s">
        <v>158</v>
      </c>
      <c r="B50" s="1053"/>
      <c r="C50" s="1054"/>
      <c r="D50" s="416">
        <f>SUM(D4:D49)</f>
        <v>827.18</v>
      </c>
      <c r="E50" s="416">
        <f t="shared" ref="E50:F50" si="1">SUM(E4:E49)</f>
        <v>705.83999999999992</v>
      </c>
      <c r="F50" s="416">
        <f t="shared" si="1"/>
        <v>55.460000000000008</v>
      </c>
      <c r="G50" s="417">
        <f t="shared" si="0"/>
        <v>85.330883241857862</v>
      </c>
    </row>
  </sheetData>
  <mergeCells count="2">
    <mergeCell ref="A1:G2"/>
    <mergeCell ref="A50:C5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M8" sqref="M8"/>
    </sheetView>
  </sheetViews>
  <sheetFormatPr defaultRowHeight="15" x14ac:dyDescent="0.25"/>
  <cols>
    <col min="1" max="1" width="6.5703125" customWidth="1"/>
    <col min="2" max="2" width="31" customWidth="1"/>
    <col min="3" max="3" width="10.42578125" style="129" customWidth="1"/>
    <col min="4" max="4" width="12.7109375" style="129" customWidth="1"/>
    <col min="5" max="5" width="12" style="129" customWidth="1"/>
    <col min="6" max="6" width="9.140625" style="129"/>
  </cols>
  <sheetData>
    <row r="1" spans="1:5" ht="21" x14ac:dyDescent="0.35">
      <c r="A1" s="1055" t="s">
        <v>734</v>
      </c>
      <c r="B1" s="1055"/>
      <c r="C1" s="1055"/>
      <c r="D1" s="1055"/>
      <c r="E1" s="1055"/>
    </row>
    <row r="2" spans="1:5" ht="63" x14ac:dyDescent="0.25">
      <c r="A2" s="418" t="s">
        <v>735</v>
      </c>
      <c r="B2" s="418" t="s">
        <v>202</v>
      </c>
      <c r="C2" s="419" t="s">
        <v>736</v>
      </c>
      <c r="D2" s="419" t="s">
        <v>737</v>
      </c>
      <c r="E2" s="419" t="s">
        <v>738</v>
      </c>
    </row>
    <row r="3" spans="1:5" ht="15.75" x14ac:dyDescent="0.25">
      <c r="A3" s="420">
        <v>1</v>
      </c>
      <c r="B3" s="420" t="s">
        <v>543</v>
      </c>
      <c r="C3" s="421">
        <v>150</v>
      </c>
      <c r="D3" s="421">
        <v>70532</v>
      </c>
      <c r="E3" s="422">
        <v>19.592222222222222</v>
      </c>
    </row>
    <row r="4" spans="1:5" ht="15.75" x14ac:dyDescent="0.25">
      <c r="A4" s="420">
        <v>2</v>
      </c>
      <c r="B4" s="420" t="s">
        <v>739</v>
      </c>
      <c r="C4" s="421">
        <v>96</v>
      </c>
      <c r="D4" s="421">
        <v>43958</v>
      </c>
      <c r="E4" s="422">
        <v>19.078993055555554</v>
      </c>
    </row>
    <row r="5" spans="1:5" ht="15.75" x14ac:dyDescent="0.25">
      <c r="A5" s="420">
        <v>3</v>
      </c>
      <c r="B5" s="420" t="s">
        <v>740</v>
      </c>
      <c r="C5" s="421">
        <v>3</v>
      </c>
      <c r="D5" s="421">
        <v>1296</v>
      </c>
      <c r="E5" s="422">
        <v>18</v>
      </c>
    </row>
    <row r="6" spans="1:5" ht="15.75" x14ac:dyDescent="0.25">
      <c r="A6" s="420">
        <v>4</v>
      </c>
      <c r="B6" s="420" t="s">
        <v>238</v>
      </c>
      <c r="C6" s="421">
        <v>10</v>
      </c>
      <c r="D6" s="421">
        <v>3613</v>
      </c>
      <c r="E6" s="422">
        <v>15.054166666666667</v>
      </c>
    </row>
    <row r="7" spans="1:5" ht="15.75" x14ac:dyDescent="0.25">
      <c r="A7" s="420">
        <v>5</v>
      </c>
      <c r="B7" s="420" t="s">
        <v>17</v>
      </c>
      <c r="C7" s="421">
        <v>25</v>
      </c>
      <c r="D7" s="421">
        <v>8508</v>
      </c>
      <c r="E7" s="422">
        <v>14.18</v>
      </c>
    </row>
    <row r="8" spans="1:5" ht="15.75" x14ac:dyDescent="0.25">
      <c r="A8" s="420">
        <v>6</v>
      </c>
      <c r="B8" s="420" t="s">
        <v>14</v>
      </c>
      <c r="C8" s="421">
        <v>184</v>
      </c>
      <c r="D8" s="421">
        <v>58024</v>
      </c>
      <c r="E8" s="422">
        <v>13.139492753623188</v>
      </c>
    </row>
    <row r="9" spans="1:5" ht="15.75" x14ac:dyDescent="0.25">
      <c r="A9" s="420">
        <v>7</v>
      </c>
      <c r="B9" s="420" t="s">
        <v>237</v>
      </c>
      <c r="C9" s="421">
        <v>53</v>
      </c>
      <c r="D9" s="421">
        <v>16446</v>
      </c>
      <c r="E9" s="422">
        <v>12.929245283018867</v>
      </c>
    </row>
    <row r="10" spans="1:5" ht="15.75" x14ac:dyDescent="0.25">
      <c r="A10" s="420">
        <v>8</v>
      </c>
      <c r="B10" s="420" t="s">
        <v>741</v>
      </c>
      <c r="C10" s="421">
        <v>18</v>
      </c>
      <c r="D10" s="421">
        <v>5361</v>
      </c>
      <c r="E10" s="422">
        <v>12.409722222222221</v>
      </c>
    </row>
    <row r="11" spans="1:5" ht="15.75" x14ac:dyDescent="0.25">
      <c r="A11" s="420">
        <v>9</v>
      </c>
      <c r="B11" s="420" t="s">
        <v>742</v>
      </c>
      <c r="C11" s="421">
        <v>8</v>
      </c>
      <c r="D11" s="421">
        <v>2319</v>
      </c>
      <c r="E11" s="422">
        <v>12.078125</v>
      </c>
    </row>
    <row r="12" spans="1:5" ht="15.75" x14ac:dyDescent="0.25">
      <c r="A12" s="420">
        <v>10</v>
      </c>
      <c r="B12" s="420" t="s">
        <v>214</v>
      </c>
      <c r="C12" s="421">
        <v>44</v>
      </c>
      <c r="D12" s="421">
        <v>10964</v>
      </c>
      <c r="E12" s="422">
        <v>10.382575757575758</v>
      </c>
    </row>
    <row r="13" spans="1:5" ht="15.75" x14ac:dyDescent="0.25">
      <c r="A13" s="420">
        <v>11</v>
      </c>
      <c r="B13" s="420" t="s">
        <v>21</v>
      </c>
      <c r="C13" s="421">
        <v>10</v>
      </c>
      <c r="D13" s="421">
        <v>2340</v>
      </c>
      <c r="E13" s="422">
        <v>9.75</v>
      </c>
    </row>
    <row r="14" spans="1:5" ht="15.75" x14ac:dyDescent="0.25">
      <c r="A14" s="420">
        <v>12</v>
      </c>
      <c r="B14" s="420" t="s">
        <v>16</v>
      </c>
      <c r="C14" s="421">
        <v>18</v>
      </c>
      <c r="D14" s="421">
        <v>4005</v>
      </c>
      <c r="E14" s="422">
        <v>9.2708333333333339</v>
      </c>
    </row>
    <row r="15" spans="1:5" ht="15.75" x14ac:dyDescent="0.25">
      <c r="A15" s="420">
        <v>13</v>
      </c>
      <c r="B15" s="420" t="s">
        <v>743</v>
      </c>
      <c r="C15" s="421">
        <v>4</v>
      </c>
      <c r="D15" s="421">
        <v>837</v>
      </c>
      <c r="E15" s="422">
        <v>8.71875</v>
      </c>
    </row>
    <row r="16" spans="1:5" ht="15.75" x14ac:dyDescent="0.25">
      <c r="A16" s="420">
        <v>14</v>
      </c>
      <c r="B16" s="420" t="s">
        <v>744</v>
      </c>
      <c r="C16" s="421">
        <v>5</v>
      </c>
      <c r="D16" s="421">
        <v>924</v>
      </c>
      <c r="E16" s="422">
        <v>7.7</v>
      </c>
    </row>
    <row r="17" spans="1:5" ht="15.75" x14ac:dyDescent="0.25">
      <c r="A17" s="420">
        <v>15</v>
      </c>
      <c r="B17" s="420" t="s">
        <v>745</v>
      </c>
      <c r="C17" s="421">
        <v>14</v>
      </c>
      <c r="D17" s="421">
        <v>2558</v>
      </c>
      <c r="E17" s="422">
        <v>7.6130952380952381</v>
      </c>
    </row>
    <row r="18" spans="1:5" ht="15.75" x14ac:dyDescent="0.25">
      <c r="A18" s="420">
        <v>16</v>
      </c>
      <c r="B18" s="420" t="s">
        <v>746</v>
      </c>
      <c r="C18" s="421">
        <v>21</v>
      </c>
      <c r="D18" s="421">
        <v>3264</v>
      </c>
      <c r="E18" s="422">
        <v>6.4761904761904754</v>
      </c>
    </row>
    <row r="19" spans="1:5" ht="15.75" x14ac:dyDescent="0.25">
      <c r="A19" s="420">
        <v>17</v>
      </c>
      <c r="B19" s="420" t="s">
        <v>215</v>
      </c>
      <c r="C19" s="421">
        <v>2</v>
      </c>
      <c r="D19" s="421">
        <v>309</v>
      </c>
      <c r="E19" s="422">
        <v>6.4375</v>
      </c>
    </row>
    <row r="20" spans="1:5" ht="15.75" x14ac:dyDescent="0.25">
      <c r="A20" s="420">
        <v>18</v>
      </c>
      <c r="B20" s="420" t="s">
        <v>236</v>
      </c>
      <c r="C20" s="421">
        <v>3</v>
      </c>
      <c r="D20" s="421">
        <v>359</v>
      </c>
      <c r="E20" s="422">
        <v>4.9861111111111116</v>
      </c>
    </row>
    <row r="21" spans="1:5" ht="15.75" x14ac:dyDescent="0.25">
      <c r="A21" s="420">
        <v>19</v>
      </c>
      <c r="B21" s="420" t="s">
        <v>259</v>
      </c>
      <c r="C21" s="421">
        <v>11</v>
      </c>
      <c r="D21" s="421">
        <v>1312</v>
      </c>
      <c r="E21" s="422">
        <v>4.9696969696969697</v>
      </c>
    </row>
    <row r="22" spans="1:5" ht="15.75" x14ac:dyDescent="0.25">
      <c r="A22" s="420">
        <v>20</v>
      </c>
      <c r="B22" s="420" t="s">
        <v>45</v>
      </c>
      <c r="C22" s="421">
        <v>10</v>
      </c>
      <c r="D22" s="421">
        <v>1108</v>
      </c>
      <c r="E22" s="422">
        <v>4.6166666666666663</v>
      </c>
    </row>
    <row r="23" spans="1:5" ht="15.75" x14ac:dyDescent="0.25">
      <c r="A23" s="420">
        <v>21</v>
      </c>
      <c r="B23" s="420" t="s">
        <v>217</v>
      </c>
      <c r="C23" s="421">
        <v>7</v>
      </c>
      <c r="D23" s="421">
        <v>760</v>
      </c>
      <c r="E23" s="422">
        <v>4.5238095238095237</v>
      </c>
    </row>
    <row r="24" spans="1:5" ht="15.75" x14ac:dyDescent="0.25">
      <c r="A24" s="420">
        <v>22</v>
      </c>
      <c r="B24" s="420" t="s">
        <v>747</v>
      </c>
      <c r="C24" s="421">
        <v>19</v>
      </c>
      <c r="D24" s="421">
        <v>1576</v>
      </c>
      <c r="E24" s="422">
        <v>3.4561403508771931</v>
      </c>
    </row>
    <row r="25" spans="1:5" ht="15.75" x14ac:dyDescent="0.25">
      <c r="A25" s="420">
        <v>23</v>
      </c>
      <c r="B25" s="420" t="s">
        <v>748</v>
      </c>
      <c r="C25" s="421">
        <v>25</v>
      </c>
      <c r="D25" s="421">
        <v>1278</v>
      </c>
      <c r="E25" s="422">
        <v>2.13</v>
      </c>
    </row>
    <row r="26" spans="1:5" ht="15.75" x14ac:dyDescent="0.25">
      <c r="A26" s="420">
        <v>24</v>
      </c>
      <c r="B26" s="420" t="s">
        <v>481</v>
      </c>
      <c r="C26" s="421">
        <v>2</v>
      </c>
      <c r="D26" s="421">
        <v>71</v>
      </c>
      <c r="E26" s="422">
        <v>1.4791666666666667</v>
      </c>
    </row>
    <row r="27" spans="1:5" ht="15.75" x14ac:dyDescent="0.25">
      <c r="A27" s="420">
        <v>25</v>
      </c>
      <c r="B27" s="420" t="s">
        <v>23</v>
      </c>
      <c r="C27" s="421">
        <v>10</v>
      </c>
      <c r="D27" s="421">
        <v>298</v>
      </c>
      <c r="E27" s="422">
        <v>1.2416666666666667</v>
      </c>
    </row>
    <row r="28" spans="1:5" ht="15.75" x14ac:dyDescent="0.25">
      <c r="A28" s="420">
        <v>26</v>
      </c>
      <c r="B28" s="420" t="s">
        <v>749</v>
      </c>
      <c r="C28" s="421">
        <v>2</v>
      </c>
      <c r="D28" s="421">
        <v>49</v>
      </c>
      <c r="E28" s="422">
        <v>1.0208333333333333</v>
      </c>
    </row>
    <row r="29" spans="1:5" ht="15.75" x14ac:dyDescent="0.25">
      <c r="A29" s="420">
        <v>27</v>
      </c>
      <c r="B29" s="420" t="s">
        <v>715</v>
      </c>
      <c r="C29" s="421">
        <v>14</v>
      </c>
      <c r="D29" s="421">
        <v>271</v>
      </c>
      <c r="E29" s="422">
        <v>0.80654761904761907</v>
      </c>
    </row>
    <row r="30" spans="1:5" ht="15.75" x14ac:dyDescent="0.25">
      <c r="A30" s="420">
        <v>28</v>
      </c>
      <c r="B30" s="420" t="s">
        <v>211</v>
      </c>
      <c r="C30" s="421">
        <v>1</v>
      </c>
      <c r="D30" s="421">
        <v>4</v>
      </c>
      <c r="E30" s="422">
        <v>0.16666666666666666</v>
      </c>
    </row>
    <row r="31" spans="1:5" ht="15.75" x14ac:dyDescent="0.25">
      <c r="A31" s="420">
        <v>29</v>
      </c>
      <c r="B31" s="420" t="s">
        <v>750</v>
      </c>
      <c r="C31" s="421">
        <v>2</v>
      </c>
      <c r="D31" s="421">
        <v>7</v>
      </c>
      <c r="E31" s="422">
        <v>0.14583333333333334</v>
      </c>
    </row>
    <row r="32" spans="1:5" ht="15.75" x14ac:dyDescent="0.25">
      <c r="A32" s="420">
        <v>30</v>
      </c>
      <c r="B32" s="420" t="s">
        <v>480</v>
      </c>
      <c r="C32" s="421">
        <v>4</v>
      </c>
      <c r="D32" s="421">
        <v>6</v>
      </c>
      <c r="E32" s="422">
        <v>6.25E-2</v>
      </c>
    </row>
    <row r="33" spans="1:5" ht="15.75" x14ac:dyDescent="0.25">
      <c r="A33" s="420">
        <v>31</v>
      </c>
      <c r="B33" s="420" t="s">
        <v>751</v>
      </c>
      <c r="C33" s="421">
        <v>1</v>
      </c>
      <c r="D33" s="421">
        <v>0</v>
      </c>
      <c r="E33" s="422">
        <v>0</v>
      </c>
    </row>
    <row r="34" spans="1:5" ht="15.75" x14ac:dyDescent="0.25">
      <c r="A34" s="420">
        <v>32</v>
      </c>
      <c r="B34" s="420" t="s">
        <v>242</v>
      </c>
      <c r="C34" s="421">
        <v>1</v>
      </c>
      <c r="D34" s="421">
        <v>0</v>
      </c>
      <c r="E34" s="422">
        <v>0</v>
      </c>
    </row>
    <row r="35" spans="1:5" ht="21" x14ac:dyDescent="0.35">
      <c r="A35" s="1056" t="s">
        <v>232</v>
      </c>
      <c r="B35" s="1057"/>
      <c r="C35" s="423">
        <v>777</v>
      </c>
      <c r="D35" s="423">
        <v>242357</v>
      </c>
      <c r="E35" s="424">
        <v>12.996407121407122</v>
      </c>
    </row>
    <row r="36" spans="1:5" x14ac:dyDescent="0.25">
      <c r="E36" s="425"/>
    </row>
  </sheetData>
  <mergeCells count="2">
    <mergeCell ref="A1:E1"/>
    <mergeCell ref="A35:B3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9"/>
  <sheetViews>
    <sheetView zoomScale="40" zoomScaleNormal="40" workbookViewId="0">
      <selection activeCell="X22" sqref="X22"/>
    </sheetView>
  </sheetViews>
  <sheetFormatPr defaultColWidth="30.7109375" defaultRowHeight="15.75" x14ac:dyDescent="0.25"/>
  <cols>
    <col min="1" max="1" width="17.140625" style="431" customWidth="1"/>
    <col min="2" max="2" width="75.140625" style="441" customWidth="1"/>
    <col min="3" max="3" width="20.85546875" style="287" customWidth="1"/>
    <col min="4" max="4" width="18.5703125" style="287" customWidth="1"/>
    <col min="5" max="5" width="15.140625" style="287" customWidth="1"/>
    <col min="6" max="6" width="20.85546875" style="287" customWidth="1"/>
    <col min="7" max="7" width="17.28515625" style="287" customWidth="1"/>
    <col min="8" max="8" width="13.7109375" style="287" customWidth="1"/>
    <col min="9" max="9" width="20.7109375" style="287" customWidth="1"/>
    <col min="10" max="10" width="20.5703125" style="287" customWidth="1"/>
    <col min="11" max="11" width="20.140625" style="287" customWidth="1"/>
    <col min="12" max="12" width="14.5703125" style="287" customWidth="1"/>
    <col min="13" max="13" width="22.140625" style="287" bestFit="1" customWidth="1"/>
    <col min="14" max="14" width="20.28515625" style="287" customWidth="1"/>
    <col min="15" max="15" width="13.7109375" style="287" customWidth="1"/>
    <col min="16" max="16" width="21.5703125" style="287" customWidth="1"/>
    <col min="17" max="17" width="18.140625" style="287" customWidth="1"/>
    <col min="18" max="18" width="17.7109375" style="287" customWidth="1"/>
    <col min="19" max="19" width="16.140625" style="287" customWidth="1"/>
    <col min="20" max="20" width="16.85546875" style="287" customWidth="1"/>
    <col min="21" max="21" width="17.42578125" style="287" customWidth="1"/>
    <col min="22" max="22" width="15" style="287" customWidth="1"/>
    <col min="23" max="23" width="20.140625" style="287" bestFit="1" customWidth="1"/>
    <col min="24" max="24" width="30.7109375" style="287" customWidth="1"/>
    <col min="25" max="16384" width="30.7109375" style="287"/>
  </cols>
  <sheetData>
    <row r="1" spans="1:23" s="426" customFormat="1" ht="41.25" x14ac:dyDescent="0.6">
      <c r="A1" s="1059" t="s">
        <v>752</v>
      </c>
      <c r="B1" s="1060"/>
      <c r="C1" s="1060"/>
      <c r="D1" s="1060"/>
      <c r="E1" s="1060"/>
      <c r="F1" s="1060"/>
      <c r="G1" s="1060"/>
      <c r="H1" s="1060"/>
      <c r="I1" s="1060"/>
      <c r="J1" s="1060"/>
      <c r="K1" s="1060"/>
      <c r="L1" s="1060"/>
      <c r="M1" s="1060"/>
      <c r="N1" s="1060"/>
      <c r="O1" s="1060"/>
      <c r="P1" s="1060"/>
      <c r="Q1" s="1060"/>
      <c r="R1" s="1060"/>
      <c r="S1" s="1060"/>
      <c r="T1" s="1060"/>
      <c r="U1" s="1060"/>
      <c r="V1" s="1060"/>
      <c r="W1" s="1061"/>
    </row>
    <row r="2" spans="1:23" s="427" customFormat="1" ht="35.25" x14ac:dyDescent="0.5">
      <c r="A2" s="1062" t="s">
        <v>753</v>
      </c>
      <c r="B2" s="1063"/>
      <c r="C2" s="1063"/>
      <c r="D2" s="1063"/>
      <c r="E2" s="1063"/>
      <c r="F2" s="1063"/>
      <c r="G2" s="1063"/>
      <c r="H2" s="1063"/>
      <c r="I2" s="1063"/>
      <c r="J2" s="1063"/>
      <c r="K2" s="1063"/>
      <c r="L2" s="1063"/>
      <c r="M2" s="1063"/>
      <c r="N2" s="1063"/>
      <c r="O2" s="1063"/>
      <c r="P2" s="1063"/>
      <c r="Q2" s="1063"/>
      <c r="R2" s="1063"/>
      <c r="S2" s="1063"/>
      <c r="T2" s="1063"/>
      <c r="U2" s="1063"/>
      <c r="V2" s="1063"/>
      <c r="W2" s="1064"/>
    </row>
    <row r="3" spans="1:23" s="430" customFormat="1" ht="30" x14ac:dyDescent="0.4">
      <c r="A3" s="428"/>
      <c r="B3" s="429"/>
      <c r="C3" s="1065" t="s">
        <v>754</v>
      </c>
      <c r="D3" s="1066"/>
      <c r="E3" s="1066"/>
      <c r="F3" s="1066"/>
      <c r="G3" s="1066"/>
      <c r="H3" s="1066"/>
      <c r="I3" s="1067"/>
      <c r="J3" s="1065" t="s">
        <v>755</v>
      </c>
      <c r="K3" s="1066"/>
      <c r="L3" s="1066"/>
      <c r="M3" s="1066"/>
      <c r="N3" s="1066"/>
      <c r="O3" s="1066"/>
      <c r="P3" s="1067"/>
      <c r="Q3" s="1065" t="s">
        <v>756</v>
      </c>
      <c r="R3" s="1066"/>
      <c r="S3" s="1066"/>
      <c r="T3" s="1066"/>
      <c r="U3" s="1066"/>
      <c r="V3" s="1066"/>
      <c r="W3" s="1067"/>
    </row>
    <row r="4" spans="1:23" ht="26.25" x14ac:dyDescent="0.25">
      <c r="B4" s="432"/>
      <c r="C4" s="1058" t="s">
        <v>757</v>
      </c>
      <c r="D4" s="1058"/>
      <c r="E4" s="1058"/>
      <c r="F4" s="1058"/>
      <c r="G4" s="1058"/>
      <c r="H4" s="1058"/>
      <c r="I4" s="1058" t="s">
        <v>90</v>
      </c>
      <c r="J4" s="1058" t="s">
        <v>758</v>
      </c>
      <c r="K4" s="1058"/>
      <c r="L4" s="1058"/>
      <c r="M4" s="1058"/>
      <c r="N4" s="1058"/>
      <c r="O4" s="1058"/>
      <c r="P4" s="1058" t="s">
        <v>90</v>
      </c>
      <c r="Q4" s="1058" t="s">
        <v>759</v>
      </c>
      <c r="R4" s="1058"/>
      <c r="S4" s="1058"/>
      <c r="T4" s="1058"/>
      <c r="U4" s="1058"/>
      <c r="V4" s="1058"/>
      <c r="W4" s="1058" t="s">
        <v>90</v>
      </c>
    </row>
    <row r="5" spans="1:23" s="436" customFormat="1" ht="55.5" x14ac:dyDescent="0.4">
      <c r="A5" s="433" t="s">
        <v>760</v>
      </c>
      <c r="B5" s="434" t="s">
        <v>2</v>
      </c>
      <c r="C5" s="435" t="s">
        <v>761</v>
      </c>
      <c r="D5" s="435" t="s">
        <v>762</v>
      </c>
      <c r="E5" s="435" t="s">
        <v>763</v>
      </c>
      <c r="F5" s="435" t="s">
        <v>764</v>
      </c>
      <c r="G5" s="435" t="s">
        <v>765</v>
      </c>
      <c r="H5" s="435" t="s">
        <v>766</v>
      </c>
      <c r="I5" s="1058"/>
      <c r="J5" s="435" t="s">
        <v>761</v>
      </c>
      <c r="K5" s="435" t="s">
        <v>762</v>
      </c>
      <c r="L5" s="435" t="s">
        <v>763</v>
      </c>
      <c r="M5" s="435" t="s">
        <v>764</v>
      </c>
      <c r="N5" s="435" t="s">
        <v>765</v>
      </c>
      <c r="O5" s="435" t="s">
        <v>766</v>
      </c>
      <c r="P5" s="1058"/>
      <c r="Q5" s="435" t="s">
        <v>761</v>
      </c>
      <c r="R5" s="435" t="s">
        <v>762</v>
      </c>
      <c r="S5" s="435" t="s">
        <v>763</v>
      </c>
      <c r="T5" s="435" t="s">
        <v>764</v>
      </c>
      <c r="U5" s="435" t="s">
        <v>765</v>
      </c>
      <c r="V5" s="435" t="s">
        <v>766</v>
      </c>
      <c r="W5" s="1058"/>
    </row>
    <row r="6" spans="1:23" ht="30" x14ac:dyDescent="0.4">
      <c r="A6" s="437">
        <v>1</v>
      </c>
      <c r="B6" s="438" t="s">
        <v>14</v>
      </c>
      <c r="C6" s="427">
        <v>413259</v>
      </c>
      <c r="D6" s="427">
        <v>367274</v>
      </c>
      <c r="E6" s="427">
        <v>786</v>
      </c>
      <c r="F6" s="427">
        <v>234651</v>
      </c>
      <c r="G6" s="427">
        <v>221416</v>
      </c>
      <c r="H6" s="427">
        <v>243</v>
      </c>
      <c r="I6" s="427">
        <f>SUM(C6:H6)</f>
        <v>1237629</v>
      </c>
      <c r="J6" s="427">
        <v>985560</v>
      </c>
      <c r="K6" s="427">
        <v>894726</v>
      </c>
      <c r="L6" s="427">
        <v>2319</v>
      </c>
      <c r="M6" s="427">
        <v>737312</v>
      </c>
      <c r="N6" s="427">
        <v>666461</v>
      </c>
      <c r="O6" s="427">
        <v>1048</v>
      </c>
      <c r="P6" s="427">
        <f>SUM(J6:O6)</f>
        <v>3287426</v>
      </c>
      <c r="Q6" s="427">
        <v>133212</v>
      </c>
      <c r="R6" s="427">
        <v>107464</v>
      </c>
      <c r="S6" s="427">
        <v>27</v>
      </c>
      <c r="T6" s="427">
        <v>74031</v>
      </c>
      <c r="U6" s="427">
        <v>68360</v>
      </c>
      <c r="V6" s="427">
        <v>17</v>
      </c>
      <c r="W6" s="427">
        <v>383111</v>
      </c>
    </row>
    <row r="7" spans="1:23" ht="30" x14ac:dyDescent="0.4">
      <c r="A7" s="437">
        <v>2</v>
      </c>
      <c r="B7" s="438" t="s">
        <v>15</v>
      </c>
      <c r="C7" s="427">
        <v>217211</v>
      </c>
      <c r="D7" s="427">
        <v>144796</v>
      </c>
      <c r="E7" s="427">
        <v>11</v>
      </c>
      <c r="F7" s="427">
        <v>214109</v>
      </c>
      <c r="G7" s="427">
        <v>91714</v>
      </c>
      <c r="H7" s="427">
        <v>51</v>
      </c>
      <c r="I7" s="427">
        <f t="shared" ref="I7:I46" si="0">SUM(C7:H7)</f>
        <v>667892</v>
      </c>
      <c r="J7" s="427">
        <v>739141</v>
      </c>
      <c r="K7" s="427">
        <v>184269</v>
      </c>
      <c r="L7" s="427">
        <v>516</v>
      </c>
      <c r="M7" s="427">
        <v>514495</v>
      </c>
      <c r="N7" s="427">
        <v>126457</v>
      </c>
      <c r="O7" s="427">
        <v>2174</v>
      </c>
      <c r="P7" s="427">
        <f t="shared" ref="P7:P56" si="1">SUM(J7:O7)</f>
        <v>1567052</v>
      </c>
      <c r="Q7" s="427">
        <v>18422</v>
      </c>
      <c r="R7" s="427">
        <v>15133</v>
      </c>
      <c r="S7" s="427">
        <v>2</v>
      </c>
      <c r="T7" s="427">
        <v>53234</v>
      </c>
      <c r="U7" s="427">
        <v>46522</v>
      </c>
      <c r="V7" s="427">
        <v>13</v>
      </c>
      <c r="W7" s="427">
        <v>133326</v>
      </c>
    </row>
    <row r="8" spans="1:23" ht="30" x14ac:dyDescent="0.4">
      <c r="A8" s="437">
        <v>3</v>
      </c>
      <c r="B8" s="438" t="s">
        <v>16</v>
      </c>
      <c r="C8" s="427">
        <v>96078</v>
      </c>
      <c r="D8" s="427">
        <v>43800</v>
      </c>
      <c r="E8" s="427">
        <v>0</v>
      </c>
      <c r="F8" s="427">
        <v>115511</v>
      </c>
      <c r="G8" s="427">
        <v>78942</v>
      </c>
      <c r="H8" s="427">
        <v>0</v>
      </c>
      <c r="I8" s="427">
        <f t="shared" si="0"/>
        <v>334331</v>
      </c>
      <c r="J8" s="427">
        <v>121535</v>
      </c>
      <c r="K8" s="427">
        <v>92430</v>
      </c>
      <c r="L8" s="427">
        <v>0</v>
      </c>
      <c r="M8" s="427">
        <v>313576</v>
      </c>
      <c r="N8" s="427">
        <v>189271</v>
      </c>
      <c r="O8" s="427">
        <v>0</v>
      </c>
      <c r="P8" s="427">
        <f t="shared" si="1"/>
        <v>716812</v>
      </c>
      <c r="Q8" s="427">
        <v>7960</v>
      </c>
      <c r="R8" s="427">
        <v>6260</v>
      </c>
      <c r="S8" s="427">
        <v>0</v>
      </c>
      <c r="T8" s="427">
        <v>44023</v>
      </c>
      <c r="U8" s="427">
        <v>26540</v>
      </c>
      <c r="V8" s="427">
        <v>0</v>
      </c>
      <c r="W8" s="427">
        <v>84783</v>
      </c>
    </row>
    <row r="9" spans="1:23" ht="30" x14ac:dyDescent="0.4">
      <c r="A9" s="437">
        <v>4</v>
      </c>
      <c r="B9" s="439" t="s">
        <v>17</v>
      </c>
      <c r="C9" s="427">
        <v>72884</v>
      </c>
      <c r="D9" s="427">
        <v>31232</v>
      </c>
      <c r="E9" s="427">
        <v>0</v>
      </c>
      <c r="F9" s="427">
        <v>97576</v>
      </c>
      <c r="G9" s="427">
        <v>52543</v>
      </c>
      <c r="H9" s="427">
        <v>0</v>
      </c>
      <c r="I9" s="427">
        <f t="shared" si="0"/>
        <v>254235</v>
      </c>
      <c r="J9" s="427">
        <v>185626</v>
      </c>
      <c r="K9" s="427">
        <v>99953</v>
      </c>
      <c r="L9" s="427">
        <v>0</v>
      </c>
      <c r="M9" s="427">
        <v>310093</v>
      </c>
      <c r="N9" s="427">
        <v>152735</v>
      </c>
      <c r="O9" s="427">
        <v>0</v>
      </c>
      <c r="P9" s="427">
        <f t="shared" si="1"/>
        <v>748407</v>
      </c>
      <c r="Q9" s="427">
        <v>8725</v>
      </c>
      <c r="R9" s="427">
        <v>56999</v>
      </c>
      <c r="S9" s="427">
        <v>42306</v>
      </c>
      <c r="T9" s="427">
        <v>24</v>
      </c>
      <c r="U9" s="427">
        <v>30426</v>
      </c>
      <c r="V9" s="427">
        <v>19550</v>
      </c>
      <c r="W9" s="427">
        <v>158030</v>
      </c>
    </row>
    <row r="10" spans="1:23" ht="30" x14ac:dyDescent="0.4">
      <c r="A10" s="437">
        <v>5</v>
      </c>
      <c r="B10" s="439" t="s">
        <v>21</v>
      </c>
      <c r="C10" s="427">
        <v>7618</v>
      </c>
      <c r="D10" s="427">
        <v>6345</v>
      </c>
      <c r="E10" s="427">
        <v>3</v>
      </c>
      <c r="F10" s="427">
        <v>24679</v>
      </c>
      <c r="G10" s="427">
        <v>17696</v>
      </c>
      <c r="H10" s="427">
        <v>29</v>
      </c>
      <c r="I10" s="427">
        <f t="shared" si="0"/>
        <v>56370</v>
      </c>
      <c r="J10" s="427">
        <v>13080</v>
      </c>
      <c r="K10" s="427">
        <v>9933</v>
      </c>
      <c r="L10" s="427">
        <v>2</v>
      </c>
      <c r="M10" s="427">
        <v>48304</v>
      </c>
      <c r="N10" s="427">
        <v>32832</v>
      </c>
      <c r="O10" s="427">
        <v>44</v>
      </c>
      <c r="P10" s="427">
        <f t="shared" si="1"/>
        <v>104195</v>
      </c>
      <c r="Q10" s="427">
        <v>4065</v>
      </c>
      <c r="R10" s="427">
        <v>2052</v>
      </c>
      <c r="S10" s="427">
        <v>0</v>
      </c>
      <c r="T10" s="427">
        <v>11184</v>
      </c>
      <c r="U10" s="427">
        <v>6671</v>
      </c>
      <c r="V10" s="427">
        <v>0</v>
      </c>
      <c r="W10" s="427">
        <v>23972</v>
      </c>
    </row>
    <row r="11" spans="1:23" ht="30" x14ac:dyDescent="0.4">
      <c r="A11" s="437">
        <v>6</v>
      </c>
      <c r="B11" s="439" t="s">
        <v>22</v>
      </c>
      <c r="C11" s="427">
        <v>2231</v>
      </c>
      <c r="D11" s="427">
        <v>1487</v>
      </c>
      <c r="E11" s="427">
        <v>0</v>
      </c>
      <c r="F11" s="427">
        <v>3598</v>
      </c>
      <c r="G11" s="427">
        <v>2641</v>
      </c>
      <c r="H11" s="427">
        <v>0</v>
      </c>
      <c r="I11" s="427">
        <f t="shared" si="0"/>
        <v>9957</v>
      </c>
      <c r="J11" s="427">
        <v>4158</v>
      </c>
      <c r="K11" s="427">
        <v>2847</v>
      </c>
      <c r="L11" s="427">
        <v>0</v>
      </c>
      <c r="M11" s="427">
        <v>6890</v>
      </c>
      <c r="N11" s="427">
        <v>5093</v>
      </c>
      <c r="O11" s="427">
        <v>0</v>
      </c>
      <c r="P11" s="427">
        <f t="shared" si="1"/>
        <v>18988</v>
      </c>
      <c r="Q11" s="427">
        <v>1087</v>
      </c>
      <c r="R11" s="427">
        <v>686</v>
      </c>
      <c r="S11" s="427">
        <v>0</v>
      </c>
      <c r="T11" s="427">
        <v>1223</v>
      </c>
      <c r="U11" s="427">
        <v>747</v>
      </c>
      <c r="V11" s="427">
        <v>0</v>
      </c>
      <c r="W11" s="427">
        <v>3743</v>
      </c>
    </row>
    <row r="12" spans="1:23" ht="30" x14ac:dyDescent="0.4">
      <c r="A12" s="437">
        <v>7</v>
      </c>
      <c r="B12" s="439" t="s">
        <v>23</v>
      </c>
      <c r="C12" s="427">
        <v>7358</v>
      </c>
      <c r="D12" s="427">
        <v>6320</v>
      </c>
      <c r="E12" s="427">
        <v>0</v>
      </c>
      <c r="F12" s="427">
        <v>7062</v>
      </c>
      <c r="G12" s="427">
        <v>8072</v>
      </c>
      <c r="H12" s="427">
        <v>0</v>
      </c>
      <c r="I12" s="427">
        <f t="shared" si="0"/>
        <v>28812</v>
      </c>
      <c r="J12" s="427">
        <v>15969</v>
      </c>
      <c r="K12" s="427">
        <v>17525</v>
      </c>
      <c r="L12" s="427">
        <v>0</v>
      </c>
      <c r="M12" s="427">
        <v>17534</v>
      </c>
      <c r="N12" s="427">
        <v>20174</v>
      </c>
      <c r="O12" s="427">
        <v>0</v>
      </c>
      <c r="P12" s="427">
        <f t="shared" si="1"/>
        <v>71202</v>
      </c>
      <c r="Q12" s="427">
        <v>3680</v>
      </c>
      <c r="R12" s="427">
        <v>3401</v>
      </c>
      <c r="S12" s="427">
        <v>0</v>
      </c>
      <c r="T12" s="427">
        <v>3698</v>
      </c>
      <c r="U12" s="427">
        <v>2292</v>
      </c>
      <c r="V12" s="427">
        <v>0</v>
      </c>
      <c r="W12" s="427">
        <v>13071</v>
      </c>
    </row>
    <row r="13" spans="1:23" ht="30" x14ac:dyDescent="0.4">
      <c r="A13" s="437">
        <v>8</v>
      </c>
      <c r="B13" s="439" t="s">
        <v>24</v>
      </c>
      <c r="C13" s="427">
        <v>11201</v>
      </c>
      <c r="D13" s="427">
        <v>3547</v>
      </c>
      <c r="E13" s="427">
        <v>0</v>
      </c>
      <c r="F13" s="427">
        <v>37199</v>
      </c>
      <c r="G13" s="427">
        <v>11996</v>
      </c>
      <c r="H13" s="427">
        <v>0</v>
      </c>
      <c r="I13" s="427">
        <f t="shared" si="0"/>
        <v>63943</v>
      </c>
      <c r="J13" s="427">
        <v>15080</v>
      </c>
      <c r="K13" s="427">
        <v>5899</v>
      </c>
      <c r="L13" s="427">
        <v>0</v>
      </c>
      <c r="M13" s="427">
        <v>61541</v>
      </c>
      <c r="N13" s="427">
        <v>20807</v>
      </c>
      <c r="O13" s="427">
        <v>0</v>
      </c>
      <c r="P13" s="427">
        <f t="shared" si="1"/>
        <v>103327</v>
      </c>
      <c r="Q13" s="427">
        <v>371</v>
      </c>
      <c r="R13" s="427">
        <v>140</v>
      </c>
      <c r="S13" s="427">
        <v>0</v>
      </c>
      <c r="T13" s="427">
        <v>3039</v>
      </c>
      <c r="U13" s="427">
        <v>653</v>
      </c>
      <c r="V13" s="427">
        <v>0</v>
      </c>
      <c r="W13" s="427">
        <v>4203</v>
      </c>
    </row>
    <row r="14" spans="1:23" ht="30" x14ac:dyDescent="0.4">
      <c r="A14" s="437">
        <v>9</v>
      </c>
      <c r="B14" s="439" t="s">
        <v>25</v>
      </c>
      <c r="C14" s="427">
        <v>16901</v>
      </c>
      <c r="D14" s="427">
        <v>12685</v>
      </c>
      <c r="E14" s="427">
        <v>0</v>
      </c>
      <c r="F14" s="427">
        <v>20663</v>
      </c>
      <c r="G14" s="427">
        <v>14761</v>
      </c>
      <c r="H14" s="427">
        <v>0</v>
      </c>
      <c r="I14" s="427">
        <f t="shared" si="0"/>
        <v>65010</v>
      </c>
      <c r="J14" s="427">
        <v>30555</v>
      </c>
      <c r="K14" s="427">
        <v>22800</v>
      </c>
      <c r="L14" s="427">
        <v>0</v>
      </c>
      <c r="M14" s="427">
        <v>46201</v>
      </c>
      <c r="N14" s="427">
        <v>32776</v>
      </c>
      <c r="O14" s="427">
        <v>0</v>
      </c>
      <c r="P14" s="427">
        <f t="shared" si="1"/>
        <v>132332</v>
      </c>
      <c r="Q14" s="427">
        <v>5685</v>
      </c>
      <c r="R14" s="427">
        <v>3212</v>
      </c>
      <c r="S14" s="427">
        <v>1</v>
      </c>
      <c r="T14" s="427">
        <v>8085</v>
      </c>
      <c r="U14" s="427">
        <v>4418</v>
      </c>
      <c r="V14" s="427">
        <v>6</v>
      </c>
      <c r="W14" s="427">
        <v>21407</v>
      </c>
    </row>
    <row r="15" spans="1:23" ht="30" x14ac:dyDescent="0.4">
      <c r="A15" s="437">
        <v>10</v>
      </c>
      <c r="B15" s="439" t="s">
        <v>26</v>
      </c>
      <c r="C15" s="427">
        <v>2095</v>
      </c>
      <c r="D15" s="427">
        <v>1729</v>
      </c>
      <c r="E15" s="427">
        <v>1</v>
      </c>
      <c r="F15" s="427">
        <v>18674</v>
      </c>
      <c r="G15" s="427">
        <v>10691</v>
      </c>
      <c r="H15" s="427">
        <v>12</v>
      </c>
      <c r="I15" s="427">
        <f t="shared" si="0"/>
        <v>33202</v>
      </c>
      <c r="J15" s="427">
        <v>3306</v>
      </c>
      <c r="K15" s="427">
        <v>2260</v>
      </c>
      <c r="L15" s="427">
        <v>6</v>
      </c>
      <c r="M15" s="427">
        <v>61078</v>
      </c>
      <c r="N15" s="427">
        <v>33996</v>
      </c>
      <c r="O15" s="427">
        <v>21</v>
      </c>
      <c r="P15" s="427">
        <f t="shared" si="1"/>
        <v>100667</v>
      </c>
      <c r="Q15" s="427">
        <v>1907</v>
      </c>
      <c r="R15" s="427">
        <v>847</v>
      </c>
      <c r="S15" s="427">
        <v>0</v>
      </c>
      <c r="T15" s="427">
        <v>3874</v>
      </c>
      <c r="U15" s="427">
        <v>1561</v>
      </c>
      <c r="V15" s="427">
        <v>1</v>
      </c>
      <c r="W15" s="427">
        <v>8190</v>
      </c>
    </row>
    <row r="16" spans="1:23" ht="30" x14ac:dyDescent="0.4">
      <c r="A16" s="437">
        <v>11</v>
      </c>
      <c r="B16" s="439" t="s">
        <v>27</v>
      </c>
      <c r="C16" s="427">
        <v>0</v>
      </c>
      <c r="D16" s="427">
        <v>0</v>
      </c>
      <c r="E16" s="427">
        <v>0</v>
      </c>
      <c r="F16" s="427">
        <v>1186</v>
      </c>
      <c r="G16" s="427">
        <v>1033</v>
      </c>
      <c r="H16" s="427">
        <v>0</v>
      </c>
      <c r="I16" s="427">
        <f t="shared" si="0"/>
        <v>2219</v>
      </c>
      <c r="J16" s="427">
        <v>0</v>
      </c>
      <c r="K16" s="427">
        <v>0</v>
      </c>
      <c r="L16" s="427">
        <v>0</v>
      </c>
      <c r="M16" s="427">
        <v>4486</v>
      </c>
      <c r="N16" s="427">
        <v>4531</v>
      </c>
      <c r="O16" s="427">
        <v>0</v>
      </c>
      <c r="P16" s="427">
        <f t="shared" si="1"/>
        <v>9017</v>
      </c>
      <c r="Q16" s="427">
        <v>0</v>
      </c>
      <c r="R16" s="427">
        <v>0</v>
      </c>
      <c r="S16" s="427">
        <v>0</v>
      </c>
      <c r="T16" s="427">
        <v>814</v>
      </c>
      <c r="U16" s="427">
        <v>854</v>
      </c>
      <c r="V16" s="427">
        <v>0</v>
      </c>
      <c r="W16" s="427">
        <v>1668</v>
      </c>
    </row>
    <row r="17" spans="1:23" ht="30" x14ac:dyDescent="0.4">
      <c r="A17" s="437">
        <v>12</v>
      </c>
      <c r="B17" s="439" t="s">
        <v>28</v>
      </c>
      <c r="C17" s="427">
        <v>4280</v>
      </c>
      <c r="D17" s="427">
        <v>2504</v>
      </c>
      <c r="E17" s="427">
        <v>0</v>
      </c>
      <c r="F17" s="427">
        <v>6690</v>
      </c>
      <c r="G17" s="427">
        <v>4257</v>
      </c>
      <c r="H17" s="427">
        <v>0</v>
      </c>
      <c r="I17" s="427">
        <f t="shared" si="0"/>
        <v>17731</v>
      </c>
      <c r="J17" s="427">
        <v>6523</v>
      </c>
      <c r="K17" s="427">
        <v>4238</v>
      </c>
      <c r="L17" s="427">
        <v>0</v>
      </c>
      <c r="M17" s="427">
        <v>11322</v>
      </c>
      <c r="N17" s="427">
        <v>8265</v>
      </c>
      <c r="O17" s="427">
        <v>0</v>
      </c>
      <c r="P17" s="427">
        <f t="shared" si="1"/>
        <v>30348</v>
      </c>
      <c r="Q17" s="427">
        <v>1724</v>
      </c>
      <c r="R17" s="427">
        <v>794</v>
      </c>
      <c r="S17" s="427">
        <v>0</v>
      </c>
      <c r="T17" s="427">
        <v>1632</v>
      </c>
      <c r="U17" s="427">
        <v>852</v>
      </c>
      <c r="V17" s="427">
        <v>0</v>
      </c>
      <c r="W17" s="427">
        <v>5002</v>
      </c>
    </row>
    <row r="18" spans="1:23" ht="30" x14ac:dyDescent="0.4">
      <c r="A18" s="437"/>
      <c r="B18" s="439" t="s">
        <v>767</v>
      </c>
      <c r="C18" s="427">
        <f t="shared" ref="C18:V18" si="2">SUM(C6:C17)</f>
        <v>851116</v>
      </c>
      <c r="D18" s="427">
        <f t="shared" si="2"/>
        <v>621719</v>
      </c>
      <c r="E18" s="427">
        <f t="shared" si="2"/>
        <v>801</v>
      </c>
      <c r="F18" s="427">
        <f t="shared" si="2"/>
        <v>781598</v>
      </c>
      <c r="G18" s="427">
        <f t="shared" si="2"/>
        <v>515762</v>
      </c>
      <c r="H18" s="427">
        <f t="shared" si="2"/>
        <v>335</v>
      </c>
      <c r="I18" s="427">
        <f t="shared" si="2"/>
        <v>2771331</v>
      </c>
      <c r="J18" s="427">
        <f t="shared" si="2"/>
        <v>2120533</v>
      </c>
      <c r="K18" s="427">
        <f t="shared" si="2"/>
        <v>1336880</v>
      </c>
      <c r="L18" s="427">
        <f t="shared" si="2"/>
        <v>2843</v>
      </c>
      <c r="M18" s="427">
        <f t="shared" si="2"/>
        <v>2132832</v>
      </c>
      <c r="N18" s="427">
        <f t="shared" si="2"/>
        <v>1293398</v>
      </c>
      <c r="O18" s="427">
        <f t="shared" si="2"/>
        <v>3287</v>
      </c>
      <c r="P18" s="427">
        <f t="shared" si="2"/>
        <v>6889773</v>
      </c>
      <c r="Q18" s="427">
        <f t="shared" si="2"/>
        <v>186838</v>
      </c>
      <c r="R18" s="427">
        <f t="shared" si="2"/>
        <v>196988</v>
      </c>
      <c r="S18" s="427">
        <f t="shared" si="2"/>
        <v>42336</v>
      </c>
      <c r="T18" s="427">
        <f t="shared" si="2"/>
        <v>204861</v>
      </c>
      <c r="U18" s="427">
        <f t="shared" si="2"/>
        <v>189896</v>
      </c>
      <c r="V18" s="427">
        <f t="shared" si="2"/>
        <v>19587</v>
      </c>
      <c r="W18" s="427">
        <f>SUM(Q18:V18)</f>
        <v>840506</v>
      </c>
    </row>
    <row r="19" spans="1:23" ht="30" x14ac:dyDescent="0.4">
      <c r="A19" s="437">
        <v>13</v>
      </c>
      <c r="B19" s="439" t="s">
        <v>32</v>
      </c>
      <c r="C19" s="427">
        <v>2215</v>
      </c>
      <c r="D19" s="427">
        <v>1209</v>
      </c>
      <c r="E19" s="427">
        <v>0</v>
      </c>
      <c r="F19" s="427">
        <v>25196</v>
      </c>
      <c r="G19" s="427">
        <v>24902</v>
      </c>
      <c r="H19" s="427">
        <v>0</v>
      </c>
      <c r="I19" s="427">
        <f t="shared" si="0"/>
        <v>53522</v>
      </c>
      <c r="J19" s="427">
        <v>3468</v>
      </c>
      <c r="K19" s="427">
        <v>3914</v>
      </c>
      <c r="L19" s="427">
        <v>0</v>
      </c>
      <c r="M19" s="427">
        <v>38142</v>
      </c>
      <c r="N19" s="427">
        <v>48944</v>
      </c>
      <c r="O19" s="427">
        <v>0</v>
      </c>
      <c r="P19" s="427">
        <f t="shared" si="1"/>
        <v>94468</v>
      </c>
      <c r="Q19" s="427">
        <v>404</v>
      </c>
      <c r="R19" s="427">
        <v>1285</v>
      </c>
      <c r="S19" s="427">
        <v>0</v>
      </c>
      <c r="T19" s="427">
        <v>7129</v>
      </c>
      <c r="U19" s="427">
        <v>14778</v>
      </c>
      <c r="V19" s="427">
        <v>0</v>
      </c>
      <c r="W19" s="427">
        <v>23596</v>
      </c>
    </row>
    <row r="20" spans="1:23" ht="30" x14ac:dyDescent="0.4">
      <c r="A20" s="437">
        <v>14</v>
      </c>
      <c r="B20" s="439" t="s">
        <v>33</v>
      </c>
      <c r="C20" s="427">
        <v>21411</v>
      </c>
      <c r="D20" s="427">
        <v>13076</v>
      </c>
      <c r="E20" s="427">
        <v>0</v>
      </c>
      <c r="F20" s="427">
        <v>71521</v>
      </c>
      <c r="G20" s="427">
        <v>50663</v>
      </c>
      <c r="H20" s="427">
        <v>0</v>
      </c>
      <c r="I20" s="427">
        <f t="shared" si="0"/>
        <v>156671</v>
      </c>
      <c r="J20" s="427">
        <v>32662</v>
      </c>
      <c r="K20" s="427">
        <v>22171</v>
      </c>
      <c r="L20" s="427">
        <v>0</v>
      </c>
      <c r="M20" s="427">
        <v>99588</v>
      </c>
      <c r="N20" s="427">
        <v>71350</v>
      </c>
      <c r="O20" s="427">
        <v>0</v>
      </c>
      <c r="P20" s="427">
        <f t="shared" si="1"/>
        <v>225771</v>
      </c>
      <c r="Q20" s="427">
        <v>7627</v>
      </c>
      <c r="R20" s="427">
        <v>3378</v>
      </c>
      <c r="S20" s="427">
        <v>1</v>
      </c>
      <c r="T20" s="427">
        <v>24367</v>
      </c>
      <c r="U20" s="427">
        <v>11107</v>
      </c>
      <c r="V20" s="427">
        <v>23</v>
      </c>
      <c r="W20" s="427">
        <v>46503</v>
      </c>
    </row>
    <row r="21" spans="1:23" ht="30" x14ac:dyDescent="0.4">
      <c r="A21" s="437">
        <v>15</v>
      </c>
      <c r="B21" s="439" t="s">
        <v>34</v>
      </c>
      <c r="C21" s="427">
        <v>3697</v>
      </c>
      <c r="D21" s="427">
        <v>1896</v>
      </c>
      <c r="E21" s="427">
        <v>0</v>
      </c>
      <c r="F21" s="427">
        <v>13863</v>
      </c>
      <c r="G21" s="427">
        <v>5041</v>
      </c>
      <c r="H21" s="427">
        <v>0</v>
      </c>
      <c r="I21" s="427">
        <f t="shared" si="0"/>
        <v>24497</v>
      </c>
      <c r="J21" s="427">
        <v>6046</v>
      </c>
      <c r="K21" s="427">
        <v>3299</v>
      </c>
      <c r="L21" s="427">
        <v>0</v>
      </c>
      <c r="M21" s="427">
        <v>24290</v>
      </c>
      <c r="N21" s="427">
        <v>8247</v>
      </c>
      <c r="O21" s="427">
        <v>0</v>
      </c>
      <c r="P21" s="427">
        <f t="shared" si="1"/>
        <v>41882</v>
      </c>
      <c r="Q21" s="427">
        <v>147</v>
      </c>
      <c r="R21" s="427">
        <v>51</v>
      </c>
      <c r="S21" s="427">
        <v>0</v>
      </c>
      <c r="T21" s="427">
        <v>1123</v>
      </c>
      <c r="U21" s="427">
        <v>423</v>
      </c>
      <c r="V21" s="427">
        <v>0</v>
      </c>
      <c r="W21" s="427">
        <v>1744</v>
      </c>
    </row>
    <row r="22" spans="1:23" ht="30" x14ac:dyDescent="0.4">
      <c r="A22" s="437">
        <v>16</v>
      </c>
      <c r="B22" s="439" t="s">
        <v>35</v>
      </c>
      <c r="C22" s="427">
        <v>33</v>
      </c>
      <c r="D22" s="427">
        <v>18</v>
      </c>
      <c r="E22" s="427">
        <v>0</v>
      </c>
      <c r="F22" s="427">
        <v>326</v>
      </c>
      <c r="G22" s="427">
        <v>149</v>
      </c>
      <c r="H22" s="427">
        <v>0</v>
      </c>
      <c r="I22" s="427">
        <f t="shared" si="0"/>
        <v>526</v>
      </c>
      <c r="J22" s="427">
        <v>61</v>
      </c>
      <c r="K22" s="427">
        <v>23</v>
      </c>
      <c r="L22" s="427">
        <v>0</v>
      </c>
      <c r="M22" s="427">
        <v>475</v>
      </c>
      <c r="N22" s="427">
        <v>228</v>
      </c>
      <c r="O22" s="427">
        <v>0</v>
      </c>
      <c r="P22" s="427">
        <f t="shared" si="1"/>
        <v>787</v>
      </c>
      <c r="Q22" s="427">
        <v>23</v>
      </c>
      <c r="R22" s="427">
        <v>12</v>
      </c>
      <c r="S22" s="427">
        <v>0</v>
      </c>
      <c r="T22" s="427">
        <v>98</v>
      </c>
      <c r="U22" s="427">
        <v>14</v>
      </c>
      <c r="V22" s="427">
        <v>0</v>
      </c>
      <c r="W22" s="427">
        <v>147</v>
      </c>
    </row>
    <row r="23" spans="1:23" ht="30" x14ac:dyDescent="0.4">
      <c r="A23" s="437">
        <v>17</v>
      </c>
      <c r="B23" s="439" t="s">
        <v>36</v>
      </c>
      <c r="C23" s="427">
        <v>0</v>
      </c>
      <c r="D23" s="427">
        <v>0</v>
      </c>
      <c r="E23" s="427">
        <v>0</v>
      </c>
      <c r="F23" s="427">
        <v>1916</v>
      </c>
      <c r="G23" s="427">
        <v>1242</v>
      </c>
      <c r="H23" s="427">
        <v>0</v>
      </c>
      <c r="I23" s="427">
        <f t="shared" si="0"/>
        <v>3158</v>
      </c>
      <c r="J23" s="427">
        <v>0</v>
      </c>
      <c r="K23" s="427">
        <v>0</v>
      </c>
      <c r="L23" s="427">
        <v>0</v>
      </c>
      <c r="M23" s="427">
        <v>2441</v>
      </c>
      <c r="N23" s="427">
        <v>1526</v>
      </c>
      <c r="O23" s="427">
        <v>0</v>
      </c>
      <c r="P23" s="427">
        <f t="shared" si="1"/>
        <v>3967</v>
      </c>
      <c r="Q23" s="427">
        <v>0</v>
      </c>
      <c r="R23" s="427">
        <v>0</v>
      </c>
      <c r="S23" s="427">
        <v>0</v>
      </c>
      <c r="T23" s="427">
        <v>193</v>
      </c>
      <c r="U23" s="427">
        <v>109</v>
      </c>
      <c r="V23" s="427">
        <v>0</v>
      </c>
      <c r="W23" s="427">
        <v>302</v>
      </c>
    </row>
    <row r="24" spans="1:23" ht="30" x14ac:dyDescent="0.4">
      <c r="A24" s="437">
        <v>18</v>
      </c>
      <c r="B24" s="439" t="s">
        <v>37</v>
      </c>
      <c r="C24" s="427">
        <v>87</v>
      </c>
      <c r="D24" s="427">
        <v>42</v>
      </c>
      <c r="E24" s="427">
        <v>0</v>
      </c>
      <c r="F24" s="427">
        <v>677</v>
      </c>
      <c r="G24" s="427">
        <v>321</v>
      </c>
      <c r="H24" s="427">
        <v>0</v>
      </c>
      <c r="I24" s="427">
        <f t="shared" si="0"/>
        <v>1127</v>
      </c>
      <c r="J24" s="427">
        <v>0</v>
      </c>
      <c r="K24" s="427">
        <v>0</v>
      </c>
      <c r="L24" s="427">
        <v>0</v>
      </c>
      <c r="M24" s="427">
        <v>1054</v>
      </c>
      <c r="N24" s="427">
        <v>479</v>
      </c>
      <c r="O24" s="427">
        <v>0</v>
      </c>
      <c r="P24" s="427">
        <f t="shared" si="1"/>
        <v>1533</v>
      </c>
      <c r="Q24" s="427">
        <v>0</v>
      </c>
      <c r="R24" s="427">
        <v>0</v>
      </c>
      <c r="S24" s="427">
        <v>0</v>
      </c>
      <c r="T24" s="427">
        <v>342</v>
      </c>
      <c r="U24" s="427">
        <v>104</v>
      </c>
      <c r="V24" s="427">
        <v>0</v>
      </c>
      <c r="W24" s="427">
        <v>446</v>
      </c>
    </row>
    <row r="25" spans="1:23" ht="30" x14ac:dyDescent="0.4">
      <c r="A25" s="437">
        <v>19</v>
      </c>
      <c r="B25" s="439" t="s">
        <v>38</v>
      </c>
      <c r="C25" s="427">
        <v>3666</v>
      </c>
      <c r="D25" s="427">
        <v>1766</v>
      </c>
      <c r="E25" s="427">
        <v>2</v>
      </c>
      <c r="F25" s="427">
        <v>2893</v>
      </c>
      <c r="G25" s="427">
        <v>2072</v>
      </c>
      <c r="H25" s="427">
        <v>3</v>
      </c>
      <c r="I25" s="427">
        <f t="shared" si="0"/>
        <v>10402</v>
      </c>
      <c r="J25" s="427">
        <v>5625</v>
      </c>
      <c r="K25" s="427">
        <v>2736</v>
      </c>
      <c r="L25" s="427">
        <v>2</v>
      </c>
      <c r="M25" s="427">
        <v>5286</v>
      </c>
      <c r="N25" s="427">
        <v>3213</v>
      </c>
      <c r="O25" s="427">
        <v>10</v>
      </c>
      <c r="P25" s="427">
        <f t="shared" si="1"/>
        <v>16872</v>
      </c>
      <c r="Q25" s="427">
        <v>193</v>
      </c>
      <c r="R25" s="427">
        <v>132</v>
      </c>
      <c r="S25" s="427">
        <v>0</v>
      </c>
      <c r="T25" s="427">
        <v>349</v>
      </c>
      <c r="U25" s="427">
        <v>254</v>
      </c>
      <c r="V25" s="427">
        <v>0</v>
      </c>
      <c r="W25" s="427">
        <v>928</v>
      </c>
    </row>
    <row r="26" spans="1:23" ht="30" x14ac:dyDescent="0.4">
      <c r="A26" s="437">
        <v>20</v>
      </c>
      <c r="B26" s="439" t="s">
        <v>39</v>
      </c>
      <c r="C26" s="427">
        <v>0</v>
      </c>
      <c r="D26" s="427">
        <v>0</v>
      </c>
      <c r="E26" s="427">
        <v>0</v>
      </c>
      <c r="F26" s="427">
        <v>200</v>
      </c>
      <c r="G26" s="427">
        <v>103</v>
      </c>
      <c r="H26" s="427">
        <v>0</v>
      </c>
      <c r="I26" s="427">
        <f t="shared" si="0"/>
        <v>303</v>
      </c>
      <c r="J26" s="427">
        <v>0</v>
      </c>
      <c r="K26" s="427">
        <v>0</v>
      </c>
      <c r="L26" s="427">
        <v>0</v>
      </c>
      <c r="M26" s="427">
        <v>301</v>
      </c>
      <c r="N26" s="427">
        <v>141</v>
      </c>
      <c r="O26" s="427">
        <v>0</v>
      </c>
      <c r="P26" s="427">
        <f t="shared" si="1"/>
        <v>442</v>
      </c>
      <c r="Q26" s="427">
        <v>0</v>
      </c>
      <c r="R26" s="427">
        <v>0</v>
      </c>
      <c r="S26" s="427">
        <v>0</v>
      </c>
      <c r="T26" s="427">
        <v>23</v>
      </c>
      <c r="U26" s="427">
        <v>17</v>
      </c>
      <c r="V26" s="427">
        <v>0</v>
      </c>
      <c r="W26" s="427">
        <v>40</v>
      </c>
    </row>
    <row r="27" spans="1:23" ht="30" x14ac:dyDescent="0.4">
      <c r="A27" s="437">
        <v>21</v>
      </c>
      <c r="B27" s="439" t="s">
        <v>40</v>
      </c>
      <c r="C27" s="427">
        <v>361</v>
      </c>
      <c r="D27" s="427">
        <v>190</v>
      </c>
      <c r="E27" s="427">
        <v>0</v>
      </c>
      <c r="F27" s="427">
        <v>5031</v>
      </c>
      <c r="G27" s="427">
        <v>3201</v>
      </c>
      <c r="H27" s="427">
        <v>0</v>
      </c>
      <c r="I27" s="427">
        <f t="shared" si="0"/>
        <v>8783</v>
      </c>
      <c r="J27" s="427">
        <v>387</v>
      </c>
      <c r="K27" s="427">
        <v>224</v>
      </c>
      <c r="L27" s="427">
        <v>0</v>
      </c>
      <c r="M27" s="427">
        <v>6846</v>
      </c>
      <c r="N27" s="427">
        <v>4278</v>
      </c>
      <c r="O27" s="427">
        <v>0</v>
      </c>
      <c r="P27" s="427">
        <f t="shared" si="1"/>
        <v>11735</v>
      </c>
      <c r="Q27" s="427">
        <v>20</v>
      </c>
      <c r="R27" s="427">
        <v>5</v>
      </c>
      <c r="S27" s="427">
        <v>0</v>
      </c>
      <c r="T27" s="427">
        <v>187</v>
      </c>
      <c r="U27" s="427">
        <v>171</v>
      </c>
      <c r="V27" s="427">
        <v>0</v>
      </c>
      <c r="W27" s="427">
        <v>383</v>
      </c>
    </row>
    <row r="28" spans="1:23" ht="30" x14ac:dyDescent="0.4">
      <c r="A28" s="437">
        <v>22</v>
      </c>
      <c r="B28" s="439" t="s">
        <v>41</v>
      </c>
      <c r="C28" s="427">
        <v>50</v>
      </c>
      <c r="D28" s="427">
        <v>86</v>
      </c>
      <c r="E28" s="427">
        <v>0</v>
      </c>
      <c r="F28" s="427">
        <v>1649</v>
      </c>
      <c r="G28" s="427">
        <v>1896</v>
      </c>
      <c r="H28" s="427">
        <v>0</v>
      </c>
      <c r="I28" s="427">
        <f t="shared" si="0"/>
        <v>3681</v>
      </c>
      <c r="J28" s="427">
        <v>22</v>
      </c>
      <c r="K28" s="427">
        <v>34</v>
      </c>
      <c r="L28" s="427">
        <v>0</v>
      </c>
      <c r="M28" s="427">
        <v>1221</v>
      </c>
      <c r="N28" s="427">
        <v>1514</v>
      </c>
      <c r="O28" s="427">
        <v>0</v>
      </c>
      <c r="P28" s="427">
        <f t="shared" si="1"/>
        <v>2791</v>
      </c>
      <c r="Q28" s="427">
        <v>5</v>
      </c>
      <c r="R28" s="427">
        <v>6</v>
      </c>
      <c r="S28" s="427">
        <v>0</v>
      </c>
      <c r="T28" s="427">
        <v>53</v>
      </c>
      <c r="U28" s="427">
        <v>54</v>
      </c>
      <c r="V28" s="427">
        <v>0</v>
      </c>
      <c r="W28" s="427">
        <v>118</v>
      </c>
    </row>
    <row r="29" spans="1:23" ht="30" x14ac:dyDescent="0.4">
      <c r="A29" s="437">
        <v>23</v>
      </c>
      <c r="B29" s="439" t="s">
        <v>42</v>
      </c>
      <c r="C29" s="427">
        <v>828</v>
      </c>
      <c r="D29" s="427">
        <v>170</v>
      </c>
      <c r="E29" s="427">
        <v>0</v>
      </c>
      <c r="F29" s="427">
        <v>111</v>
      </c>
      <c r="G29" s="427">
        <v>32</v>
      </c>
      <c r="H29" s="427">
        <v>1</v>
      </c>
      <c r="I29" s="427">
        <f t="shared" si="0"/>
        <v>1142</v>
      </c>
      <c r="J29" s="427">
        <v>1962</v>
      </c>
      <c r="K29" s="427">
        <v>5024</v>
      </c>
      <c r="L29" s="427">
        <v>8</v>
      </c>
      <c r="M29" s="427">
        <v>175</v>
      </c>
      <c r="N29" s="427">
        <v>3650</v>
      </c>
      <c r="O29" s="427">
        <v>0</v>
      </c>
      <c r="P29" s="427">
        <f t="shared" si="1"/>
        <v>10819</v>
      </c>
      <c r="Q29" s="427">
        <v>138</v>
      </c>
      <c r="R29" s="427">
        <v>53</v>
      </c>
      <c r="S29" s="427">
        <v>0</v>
      </c>
      <c r="T29" s="427">
        <v>13</v>
      </c>
      <c r="U29" s="427">
        <v>4</v>
      </c>
      <c r="V29" s="427">
        <v>0</v>
      </c>
      <c r="W29" s="427">
        <v>208</v>
      </c>
    </row>
    <row r="30" spans="1:23" ht="30" x14ac:dyDescent="0.4">
      <c r="A30" s="437">
        <v>24</v>
      </c>
      <c r="B30" s="439" t="s">
        <v>43</v>
      </c>
      <c r="C30" s="427">
        <v>78</v>
      </c>
      <c r="D30" s="427">
        <v>115</v>
      </c>
      <c r="E30" s="427">
        <v>0</v>
      </c>
      <c r="F30" s="427">
        <v>10122</v>
      </c>
      <c r="G30" s="427">
        <v>9415</v>
      </c>
      <c r="H30" s="427">
        <v>0</v>
      </c>
      <c r="I30" s="427">
        <f t="shared" si="0"/>
        <v>19730</v>
      </c>
      <c r="J30" s="427">
        <v>213</v>
      </c>
      <c r="K30" s="427">
        <v>166</v>
      </c>
      <c r="L30" s="427">
        <v>0</v>
      </c>
      <c r="M30" s="427">
        <v>18296</v>
      </c>
      <c r="N30" s="427">
        <v>15260</v>
      </c>
      <c r="O30" s="427">
        <v>0</v>
      </c>
      <c r="P30" s="427">
        <f t="shared" si="1"/>
        <v>33935</v>
      </c>
      <c r="Q30" s="427">
        <v>1</v>
      </c>
      <c r="R30" s="427">
        <v>0</v>
      </c>
      <c r="S30" s="427">
        <v>0</v>
      </c>
      <c r="T30" s="427">
        <v>502</v>
      </c>
      <c r="U30" s="427">
        <v>436</v>
      </c>
      <c r="V30" s="427">
        <v>0</v>
      </c>
      <c r="W30" s="427">
        <v>939</v>
      </c>
    </row>
    <row r="31" spans="1:23" ht="60" x14ac:dyDescent="0.4">
      <c r="A31" s="437">
        <v>25</v>
      </c>
      <c r="B31" s="439" t="s">
        <v>44</v>
      </c>
      <c r="C31" s="427">
        <v>0</v>
      </c>
      <c r="D31" s="427">
        <v>0</v>
      </c>
      <c r="E31" s="427">
        <v>0</v>
      </c>
      <c r="F31" s="427">
        <v>1145</v>
      </c>
      <c r="G31" s="427">
        <v>701</v>
      </c>
      <c r="H31" s="427">
        <v>0</v>
      </c>
      <c r="I31" s="427">
        <f t="shared" si="0"/>
        <v>1846</v>
      </c>
      <c r="J31" s="427">
        <v>0</v>
      </c>
      <c r="K31" s="427">
        <v>0</v>
      </c>
      <c r="L31" s="427">
        <v>0</v>
      </c>
      <c r="M31" s="427">
        <v>1724</v>
      </c>
      <c r="N31" s="427">
        <v>986</v>
      </c>
      <c r="O31" s="427">
        <v>0</v>
      </c>
      <c r="P31" s="427">
        <f t="shared" si="1"/>
        <v>2710</v>
      </c>
      <c r="Q31" s="427">
        <v>0</v>
      </c>
      <c r="R31" s="427">
        <v>0</v>
      </c>
      <c r="S31" s="427">
        <v>0</v>
      </c>
      <c r="T31" s="427">
        <v>394</v>
      </c>
      <c r="U31" s="427">
        <v>172</v>
      </c>
      <c r="V31" s="427">
        <v>0</v>
      </c>
      <c r="W31" s="427">
        <v>566</v>
      </c>
    </row>
    <row r="32" spans="1:23" ht="30" x14ac:dyDescent="0.4">
      <c r="A32" s="437">
        <v>26</v>
      </c>
      <c r="B32" s="439" t="s">
        <v>45</v>
      </c>
      <c r="C32" s="427">
        <v>14</v>
      </c>
      <c r="D32" s="427">
        <v>5</v>
      </c>
      <c r="E32" s="427">
        <v>0</v>
      </c>
      <c r="F32" s="427">
        <v>47</v>
      </c>
      <c r="G32" s="427">
        <v>20</v>
      </c>
      <c r="H32" s="427">
        <v>0</v>
      </c>
      <c r="I32" s="427">
        <f t="shared" si="0"/>
        <v>86</v>
      </c>
      <c r="J32" s="427">
        <v>257</v>
      </c>
      <c r="K32" s="427">
        <v>77</v>
      </c>
      <c r="L32" s="427">
        <v>0</v>
      </c>
      <c r="M32" s="427">
        <v>614</v>
      </c>
      <c r="N32" s="427">
        <v>235</v>
      </c>
      <c r="O32" s="427">
        <v>0</v>
      </c>
      <c r="P32" s="427">
        <f t="shared" si="1"/>
        <v>1183</v>
      </c>
      <c r="Q32" s="427">
        <v>2</v>
      </c>
      <c r="R32" s="427">
        <v>0</v>
      </c>
      <c r="S32" s="427">
        <v>0</v>
      </c>
      <c r="T32" s="427">
        <v>6</v>
      </c>
      <c r="U32" s="427">
        <v>2</v>
      </c>
      <c r="V32" s="427">
        <v>0</v>
      </c>
      <c r="W32" s="427">
        <v>10</v>
      </c>
    </row>
    <row r="33" spans="1:23" ht="30" x14ac:dyDescent="0.4">
      <c r="A33" s="437">
        <v>27</v>
      </c>
      <c r="B33" s="439" t="s">
        <v>46</v>
      </c>
      <c r="C33" s="427">
        <v>4319</v>
      </c>
      <c r="D33" s="427">
        <v>1228</v>
      </c>
      <c r="E33" s="427">
        <v>0</v>
      </c>
      <c r="F33" s="427">
        <v>57349</v>
      </c>
      <c r="G33" s="427">
        <v>20070</v>
      </c>
      <c r="H33" s="427">
        <v>0</v>
      </c>
      <c r="I33" s="427">
        <f t="shared" si="0"/>
        <v>82966</v>
      </c>
      <c r="J33" s="427">
        <v>5373</v>
      </c>
      <c r="K33" s="427">
        <v>1588</v>
      </c>
      <c r="L33" s="427">
        <v>0</v>
      </c>
      <c r="M33" s="427">
        <v>80795</v>
      </c>
      <c r="N33" s="427">
        <v>31729</v>
      </c>
      <c r="O33" s="427">
        <v>0</v>
      </c>
      <c r="P33" s="427">
        <f t="shared" si="1"/>
        <v>119485</v>
      </c>
      <c r="Q33" s="427">
        <v>2101</v>
      </c>
      <c r="R33" s="427">
        <v>488</v>
      </c>
      <c r="S33" s="427">
        <v>0</v>
      </c>
      <c r="T33" s="427">
        <v>36715</v>
      </c>
      <c r="U33" s="427">
        <v>11191</v>
      </c>
      <c r="V33" s="427">
        <v>0</v>
      </c>
      <c r="W33" s="427">
        <v>50495</v>
      </c>
    </row>
    <row r="34" spans="1:23" ht="30" x14ac:dyDescent="0.4">
      <c r="A34" s="437">
        <v>28</v>
      </c>
      <c r="B34" s="439" t="s">
        <v>47</v>
      </c>
      <c r="C34" s="427">
        <v>614</v>
      </c>
      <c r="D34" s="427">
        <v>251</v>
      </c>
      <c r="E34" s="427">
        <v>0</v>
      </c>
      <c r="F34" s="427">
        <v>12941</v>
      </c>
      <c r="G34" s="427">
        <v>3494</v>
      </c>
      <c r="H34" s="427">
        <v>0</v>
      </c>
      <c r="I34" s="427">
        <f t="shared" si="0"/>
        <v>17300</v>
      </c>
      <c r="J34" s="427">
        <v>1508</v>
      </c>
      <c r="K34" s="427">
        <v>571</v>
      </c>
      <c r="L34" s="427">
        <v>0</v>
      </c>
      <c r="M34" s="427">
        <v>29644</v>
      </c>
      <c r="N34" s="427">
        <v>6805</v>
      </c>
      <c r="O34" s="427">
        <v>0</v>
      </c>
      <c r="P34" s="427">
        <f t="shared" si="1"/>
        <v>38528</v>
      </c>
      <c r="Q34" s="427">
        <v>4438</v>
      </c>
      <c r="R34" s="427">
        <v>835</v>
      </c>
      <c r="S34" s="427">
        <v>0</v>
      </c>
      <c r="T34" s="427">
        <v>17194</v>
      </c>
      <c r="U34" s="427">
        <v>4689</v>
      </c>
      <c r="V34" s="427">
        <v>0</v>
      </c>
      <c r="W34" s="427">
        <v>27156</v>
      </c>
    </row>
    <row r="35" spans="1:23" ht="30" x14ac:dyDescent="0.4">
      <c r="A35" s="437">
        <v>29</v>
      </c>
      <c r="B35" s="439" t="s">
        <v>48</v>
      </c>
      <c r="C35" s="427">
        <v>1399</v>
      </c>
      <c r="D35" s="427">
        <v>183</v>
      </c>
      <c r="E35" s="427">
        <v>0</v>
      </c>
      <c r="F35" s="427">
        <v>34677</v>
      </c>
      <c r="G35" s="427">
        <v>10429</v>
      </c>
      <c r="H35" s="427">
        <v>0</v>
      </c>
      <c r="I35" s="427">
        <f t="shared" si="0"/>
        <v>46688</v>
      </c>
      <c r="J35" s="427">
        <v>2752</v>
      </c>
      <c r="K35" s="427">
        <v>312</v>
      </c>
      <c r="L35" s="427">
        <v>0</v>
      </c>
      <c r="M35" s="427">
        <v>69318</v>
      </c>
      <c r="N35" s="427">
        <v>17316</v>
      </c>
      <c r="O35" s="427">
        <v>0</v>
      </c>
      <c r="P35" s="427">
        <f t="shared" si="1"/>
        <v>89698</v>
      </c>
      <c r="Q35" s="427">
        <v>256</v>
      </c>
      <c r="R35" s="427">
        <v>119</v>
      </c>
      <c r="S35" s="427">
        <v>0</v>
      </c>
      <c r="T35" s="427">
        <v>983</v>
      </c>
      <c r="U35" s="427">
        <v>381</v>
      </c>
      <c r="V35" s="427">
        <v>0</v>
      </c>
      <c r="W35" s="427">
        <v>1739</v>
      </c>
    </row>
    <row r="36" spans="1:23" ht="30" x14ac:dyDescent="0.4">
      <c r="A36" s="437">
        <v>30</v>
      </c>
      <c r="B36" s="439" t="s">
        <v>49</v>
      </c>
      <c r="C36" s="427">
        <v>72</v>
      </c>
      <c r="D36" s="427">
        <v>6</v>
      </c>
      <c r="E36" s="427">
        <v>0</v>
      </c>
      <c r="F36" s="427">
        <v>264</v>
      </c>
      <c r="G36" s="427">
        <v>73</v>
      </c>
      <c r="H36" s="427">
        <v>0</v>
      </c>
      <c r="I36" s="427">
        <f t="shared" si="0"/>
        <v>415</v>
      </c>
      <c r="J36" s="427">
        <v>80</v>
      </c>
      <c r="K36" s="427">
        <v>7</v>
      </c>
      <c r="L36" s="427">
        <v>0</v>
      </c>
      <c r="M36" s="427">
        <v>295</v>
      </c>
      <c r="N36" s="427">
        <v>86</v>
      </c>
      <c r="O36" s="427">
        <v>0</v>
      </c>
      <c r="P36" s="427">
        <f t="shared" si="1"/>
        <v>468</v>
      </c>
      <c r="Q36" s="427">
        <v>358</v>
      </c>
      <c r="R36" s="427">
        <v>40</v>
      </c>
      <c r="S36" s="427">
        <v>0</v>
      </c>
      <c r="T36" s="427">
        <v>56</v>
      </c>
      <c r="U36" s="427">
        <v>27</v>
      </c>
      <c r="V36" s="427">
        <v>0</v>
      </c>
      <c r="W36" s="427">
        <v>481</v>
      </c>
    </row>
    <row r="37" spans="1:23" ht="30" x14ac:dyDescent="0.4">
      <c r="A37" s="437">
        <v>31</v>
      </c>
      <c r="B37" s="439" t="s">
        <v>50</v>
      </c>
      <c r="C37" s="427">
        <v>0</v>
      </c>
      <c r="D37" s="427">
        <v>0</v>
      </c>
      <c r="E37" s="427">
        <v>0</v>
      </c>
      <c r="F37" s="427">
        <v>0</v>
      </c>
      <c r="G37" s="427">
        <v>0</v>
      </c>
      <c r="H37" s="427">
        <v>0</v>
      </c>
      <c r="I37" s="427">
        <f t="shared" si="0"/>
        <v>0</v>
      </c>
      <c r="J37" s="427">
        <v>0</v>
      </c>
      <c r="K37" s="427">
        <v>0</v>
      </c>
      <c r="L37" s="427">
        <v>0</v>
      </c>
      <c r="M37" s="427">
        <v>0</v>
      </c>
      <c r="N37" s="427">
        <v>0</v>
      </c>
      <c r="O37" s="427">
        <v>0</v>
      </c>
      <c r="P37" s="427">
        <f t="shared" si="1"/>
        <v>0</v>
      </c>
      <c r="Q37" s="427">
        <v>0</v>
      </c>
      <c r="R37" s="427">
        <v>0</v>
      </c>
      <c r="S37" s="427">
        <v>0</v>
      </c>
      <c r="T37" s="427">
        <v>0</v>
      </c>
      <c r="U37" s="427">
        <v>0</v>
      </c>
      <c r="V37" s="427">
        <v>0</v>
      </c>
      <c r="W37" s="427">
        <v>0</v>
      </c>
    </row>
    <row r="38" spans="1:23" ht="30" x14ac:dyDescent="0.4">
      <c r="A38" s="437">
        <v>32</v>
      </c>
      <c r="B38" s="439" t="s">
        <v>51</v>
      </c>
      <c r="C38" s="427">
        <v>13</v>
      </c>
      <c r="D38" s="427">
        <v>0</v>
      </c>
      <c r="E38" s="427">
        <v>0</v>
      </c>
      <c r="F38" s="427">
        <v>14</v>
      </c>
      <c r="G38" s="427">
        <v>7</v>
      </c>
      <c r="H38" s="427">
        <v>0</v>
      </c>
      <c r="I38" s="427">
        <f t="shared" si="0"/>
        <v>34</v>
      </c>
      <c r="J38" s="427">
        <v>4</v>
      </c>
      <c r="K38" s="427">
        <v>0</v>
      </c>
      <c r="L38" s="427">
        <v>0</v>
      </c>
      <c r="M38" s="427">
        <v>7</v>
      </c>
      <c r="N38" s="427">
        <v>7</v>
      </c>
      <c r="O38" s="427">
        <v>0</v>
      </c>
      <c r="P38" s="427">
        <f t="shared" si="1"/>
        <v>18</v>
      </c>
      <c r="Q38" s="427">
        <v>193</v>
      </c>
      <c r="R38" s="427">
        <v>28</v>
      </c>
      <c r="S38" s="427">
        <v>0</v>
      </c>
      <c r="T38" s="427">
        <v>143</v>
      </c>
      <c r="U38" s="427">
        <v>34</v>
      </c>
      <c r="V38" s="427">
        <v>0</v>
      </c>
      <c r="W38" s="427">
        <v>398</v>
      </c>
    </row>
    <row r="39" spans="1:23" ht="30" x14ac:dyDescent="0.4">
      <c r="A39" s="437">
        <v>33</v>
      </c>
      <c r="B39" s="439" t="s">
        <v>52</v>
      </c>
      <c r="C39" s="427">
        <v>956</v>
      </c>
      <c r="D39" s="427">
        <v>345</v>
      </c>
      <c r="E39" s="427">
        <v>0</v>
      </c>
      <c r="F39" s="427">
        <v>328</v>
      </c>
      <c r="G39" s="427">
        <v>140</v>
      </c>
      <c r="H39" s="427">
        <v>0</v>
      </c>
      <c r="I39" s="427">
        <f t="shared" si="0"/>
        <v>1769</v>
      </c>
      <c r="J39" s="427">
        <v>2237</v>
      </c>
      <c r="K39" s="427">
        <v>1841</v>
      </c>
      <c r="L39" s="427">
        <v>0</v>
      </c>
      <c r="M39" s="427">
        <v>663</v>
      </c>
      <c r="N39" s="427">
        <v>456</v>
      </c>
      <c r="O39" s="427">
        <v>0</v>
      </c>
      <c r="P39" s="427">
        <f t="shared" si="1"/>
        <v>5197</v>
      </c>
      <c r="Q39" s="427">
        <v>116</v>
      </c>
      <c r="R39" s="427">
        <v>168</v>
      </c>
      <c r="S39" s="427">
        <v>0</v>
      </c>
      <c r="T39" s="427">
        <v>31</v>
      </c>
      <c r="U39" s="427">
        <v>22</v>
      </c>
      <c r="V39" s="427">
        <v>0</v>
      </c>
      <c r="W39" s="427">
        <v>337</v>
      </c>
    </row>
    <row r="40" spans="1:23" ht="30" x14ac:dyDescent="0.4">
      <c r="A40" s="437"/>
      <c r="B40" s="439" t="s">
        <v>768</v>
      </c>
      <c r="C40" s="427">
        <f>SUM(C19:C39)</f>
        <v>39813</v>
      </c>
      <c r="D40" s="427">
        <f t="shared" ref="D40:V40" si="3">SUM(D19:D39)</f>
        <v>20586</v>
      </c>
      <c r="E40" s="427">
        <f t="shared" si="3"/>
        <v>2</v>
      </c>
      <c r="F40" s="427">
        <f t="shared" si="3"/>
        <v>240270</v>
      </c>
      <c r="G40" s="427">
        <f t="shared" si="3"/>
        <v>133971</v>
      </c>
      <c r="H40" s="427">
        <f t="shared" si="3"/>
        <v>4</v>
      </c>
      <c r="I40" s="427">
        <f t="shared" si="3"/>
        <v>434646</v>
      </c>
      <c r="J40" s="427">
        <f t="shared" si="3"/>
        <v>62657</v>
      </c>
      <c r="K40" s="427">
        <f t="shared" si="3"/>
        <v>41987</v>
      </c>
      <c r="L40" s="427">
        <f t="shared" si="3"/>
        <v>10</v>
      </c>
      <c r="M40" s="427">
        <f t="shared" si="3"/>
        <v>381175</v>
      </c>
      <c r="N40" s="427">
        <f t="shared" si="3"/>
        <v>216450</v>
      </c>
      <c r="O40" s="427">
        <f t="shared" si="3"/>
        <v>10</v>
      </c>
      <c r="P40" s="427">
        <f t="shared" si="3"/>
        <v>702289</v>
      </c>
      <c r="Q40" s="427">
        <f t="shared" si="3"/>
        <v>16022</v>
      </c>
      <c r="R40" s="427">
        <f t="shared" si="3"/>
        <v>6600</v>
      </c>
      <c r="S40" s="427">
        <f t="shared" si="3"/>
        <v>1</v>
      </c>
      <c r="T40" s="427">
        <f t="shared" si="3"/>
        <v>89901</v>
      </c>
      <c r="U40" s="427">
        <f t="shared" si="3"/>
        <v>43989</v>
      </c>
      <c r="V40" s="427">
        <f t="shared" si="3"/>
        <v>23</v>
      </c>
      <c r="W40" s="427">
        <f>SUM(Q40:V40)</f>
        <v>156536</v>
      </c>
    </row>
    <row r="41" spans="1:23" ht="30" x14ac:dyDescent="0.4">
      <c r="A41" s="437">
        <v>34</v>
      </c>
      <c r="B41" s="438" t="s">
        <v>56</v>
      </c>
      <c r="C41" s="427">
        <v>129927</v>
      </c>
      <c r="D41" s="427">
        <v>129906</v>
      </c>
      <c r="E41" s="427">
        <v>8</v>
      </c>
      <c r="F41" s="427">
        <v>10318</v>
      </c>
      <c r="G41" s="427">
        <v>12680</v>
      </c>
      <c r="H41" s="427">
        <v>0</v>
      </c>
      <c r="I41" s="427">
        <f t="shared" si="0"/>
        <v>282839</v>
      </c>
      <c r="J41" s="427">
        <v>295385</v>
      </c>
      <c r="K41" s="427">
        <v>280206</v>
      </c>
      <c r="L41" s="427">
        <v>8</v>
      </c>
      <c r="M41" s="427">
        <v>23254</v>
      </c>
      <c r="N41" s="427">
        <v>26992</v>
      </c>
      <c r="O41" s="427">
        <v>0</v>
      </c>
      <c r="P41" s="427">
        <f t="shared" si="1"/>
        <v>625845</v>
      </c>
      <c r="Q41" s="427">
        <v>108722</v>
      </c>
      <c r="R41" s="427">
        <v>107675</v>
      </c>
      <c r="S41" s="427">
        <v>33</v>
      </c>
      <c r="T41" s="427">
        <v>11962</v>
      </c>
      <c r="U41" s="427">
        <v>18788</v>
      </c>
      <c r="V41" s="427">
        <v>0</v>
      </c>
      <c r="W41" s="427">
        <v>247180</v>
      </c>
    </row>
    <row r="42" spans="1:23" ht="30" x14ac:dyDescent="0.4">
      <c r="A42" s="437">
        <v>35</v>
      </c>
      <c r="B42" s="438" t="s">
        <v>57</v>
      </c>
      <c r="C42" s="427">
        <v>200779</v>
      </c>
      <c r="D42" s="427">
        <v>114912</v>
      </c>
      <c r="E42" s="427">
        <v>0</v>
      </c>
      <c r="F42" s="427">
        <v>78345</v>
      </c>
      <c r="G42" s="427">
        <v>51756</v>
      </c>
      <c r="H42" s="427">
        <v>0</v>
      </c>
      <c r="I42" s="427">
        <f t="shared" si="0"/>
        <v>445792</v>
      </c>
      <c r="J42" s="427">
        <v>569667</v>
      </c>
      <c r="K42" s="427">
        <v>247928</v>
      </c>
      <c r="L42" s="427">
        <v>0</v>
      </c>
      <c r="M42" s="427">
        <v>191701</v>
      </c>
      <c r="N42" s="427">
        <v>97274</v>
      </c>
      <c r="O42" s="427">
        <v>0</v>
      </c>
      <c r="P42" s="427">
        <f t="shared" si="1"/>
        <v>1106570</v>
      </c>
      <c r="Q42" s="427">
        <v>47720</v>
      </c>
      <c r="R42" s="427">
        <v>36149</v>
      </c>
      <c r="S42" s="427">
        <v>0</v>
      </c>
      <c r="T42" s="427">
        <v>33095</v>
      </c>
      <c r="U42" s="427">
        <v>26740</v>
      </c>
      <c r="V42" s="427">
        <v>0</v>
      </c>
      <c r="W42" s="427">
        <v>143704</v>
      </c>
    </row>
    <row r="43" spans="1:23" ht="30" x14ac:dyDescent="0.4">
      <c r="A43" s="437"/>
      <c r="B43" s="438" t="s">
        <v>769</v>
      </c>
      <c r="C43" s="427">
        <f t="shared" ref="C43:V43" si="4">SUM(C41:C42)</f>
        <v>330706</v>
      </c>
      <c r="D43" s="427">
        <f t="shared" si="4"/>
        <v>244818</v>
      </c>
      <c r="E43" s="427">
        <f t="shared" si="4"/>
        <v>8</v>
      </c>
      <c r="F43" s="427">
        <f t="shared" si="4"/>
        <v>88663</v>
      </c>
      <c r="G43" s="427">
        <f t="shared" si="4"/>
        <v>64436</v>
      </c>
      <c r="H43" s="427">
        <f t="shared" si="4"/>
        <v>0</v>
      </c>
      <c r="I43" s="427">
        <f t="shared" si="4"/>
        <v>728631</v>
      </c>
      <c r="J43" s="427">
        <f t="shared" si="4"/>
        <v>865052</v>
      </c>
      <c r="K43" s="427">
        <f t="shared" si="4"/>
        <v>528134</v>
      </c>
      <c r="L43" s="427">
        <f t="shared" si="4"/>
        <v>8</v>
      </c>
      <c r="M43" s="427">
        <f t="shared" si="4"/>
        <v>214955</v>
      </c>
      <c r="N43" s="427">
        <f t="shared" si="4"/>
        <v>124266</v>
      </c>
      <c r="O43" s="427">
        <f t="shared" si="4"/>
        <v>0</v>
      </c>
      <c r="P43" s="427">
        <f t="shared" si="4"/>
        <v>1732415</v>
      </c>
      <c r="Q43" s="427">
        <f t="shared" si="4"/>
        <v>156442</v>
      </c>
      <c r="R43" s="427">
        <f t="shared" si="4"/>
        <v>143824</v>
      </c>
      <c r="S43" s="427">
        <f t="shared" si="4"/>
        <v>33</v>
      </c>
      <c r="T43" s="427">
        <f t="shared" si="4"/>
        <v>45057</v>
      </c>
      <c r="U43" s="427">
        <f t="shared" si="4"/>
        <v>45528</v>
      </c>
      <c r="V43" s="427">
        <f t="shared" si="4"/>
        <v>0</v>
      </c>
      <c r="W43" s="427">
        <f>SUM(Q43:V43)</f>
        <v>390884</v>
      </c>
    </row>
    <row r="44" spans="1:23" ht="30" x14ac:dyDescent="0.4">
      <c r="A44" s="437">
        <v>36</v>
      </c>
      <c r="B44" s="438" t="s">
        <v>63</v>
      </c>
      <c r="C44" s="427">
        <v>0</v>
      </c>
      <c r="D44" s="427">
        <v>0</v>
      </c>
      <c r="E44" s="427">
        <v>0</v>
      </c>
      <c r="F44" s="427">
        <v>0</v>
      </c>
      <c r="G44" s="427">
        <v>0</v>
      </c>
      <c r="H44" s="427">
        <v>0</v>
      </c>
      <c r="I44" s="427">
        <f t="shared" si="0"/>
        <v>0</v>
      </c>
      <c r="J44" s="427">
        <v>0</v>
      </c>
      <c r="K44" s="427">
        <v>0</v>
      </c>
      <c r="L44" s="427">
        <v>0</v>
      </c>
      <c r="M44" s="427">
        <v>0</v>
      </c>
      <c r="N44" s="427">
        <v>0</v>
      </c>
      <c r="O44" s="427">
        <v>0</v>
      </c>
      <c r="P44" s="427">
        <f t="shared" si="1"/>
        <v>0</v>
      </c>
      <c r="Q44" s="427">
        <v>0</v>
      </c>
      <c r="R44" s="427">
        <v>0</v>
      </c>
      <c r="S44" s="427">
        <v>0</v>
      </c>
      <c r="T44" s="427">
        <v>0</v>
      </c>
      <c r="U44" s="427">
        <v>0</v>
      </c>
      <c r="V44" s="427">
        <v>0</v>
      </c>
      <c r="W44" s="427">
        <v>0</v>
      </c>
    </row>
    <row r="45" spans="1:23" ht="30" x14ac:dyDescent="0.4">
      <c r="A45" s="437">
        <v>37</v>
      </c>
      <c r="B45" s="438" t="s">
        <v>64</v>
      </c>
      <c r="C45" s="427">
        <v>0</v>
      </c>
      <c r="D45" s="427">
        <v>0</v>
      </c>
      <c r="E45" s="427">
        <v>0</v>
      </c>
      <c r="F45" s="427">
        <v>2231</v>
      </c>
      <c r="G45" s="427">
        <v>2146</v>
      </c>
      <c r="H45" s="427">
        <v>0</v>
      </c>
      <c r="I45" s="427">
        <f t="shared" si="0"/>
        <v>4377</v>
      </c>
      <c r="J45" s="427">
        <v>0</v>
      </c>
      <c r="K45" s="427">
        <v>0</v>
      </c>
      <c r="L45" s="427">
        <v>0</v>
      </c>
      <c r="M45" s="427">
        <v>4983</v>
      </c>
      <c r="N45" s="427">
        <v>2885</v>
      </c>
      <c r="O45" s="427">
        <v>0</v>
      </c>
      <c r="P45" s="427">
        <f t="shared" si="1"/>
        <v>7868</v>
      </c>
      <c r="Q45" s="427">
        <v>0</v>
      </c>
      <c r="R45" s="427">
        <v>0</v>
      </c>
      <c r="S45" s="427">
        <v>0</v>
      </c>
      <c r="T45" s="427">
        <v>0</v>
      </c>
      <c r="U45" s="427">
        <v>0</v>
      </c>
      <c r="V45" s="427">
        <v>0</v>
      </c>
      <c r="W45" s="427">
        <v>0</v>
      </c>
    </row>
    <row r="46" spans="1:23" ht="30" x14ac:dyDescent="0.4">
      <c r="A46" s="437">
        <v>38</v>
      </c>
      <c r="B46" s="438" t="s">
        <v>65</v>
      </c>
      <c r="C46" s="427">
        <v>0</v>
      </c>
      <c r="D46" s="427">
        <v>0</v>
      </c>
      <c r="E46" s="427">
        <v>0</v>
      </c>
      <c r="F46" s="427">
        <v>0</v>
      </c>
      <c r="G46" s="427">
        <v>0</v>
      </c>
      <c r="H46" s="427">
        <v>0</v>
      </c>
      <c r="I46" s="427">
        <f t="shared" si="0"/>
        <v>0</v>
      </c>
      <c r="J46" s="427">
        <v>0</v>
      </c>
      <c r="K46" s="427">
        <v>0</v>
      </c>
      <c r="L46" s="427">
        <v>0</v>
      </c>
      <c r="M46" s="427">
        <v>0</v>
      </c>
      <c r="N46" s="427">
        <v>0</v>
      </c>
      <c r="O46" s="427">
        <v>0</v>
      </c>
      <c r="P46" s="427">
        <f t="shared" si="1"/>
        <v>0</v>
      </c>
      <c r="Q46" s="427">
        <v>0</v>
      </c>
      <c r="R46" s="427">
        <v>0</v>
      </c>
      <c r="S46" s="427">
        <v>0</v>
      </c>
      <c r="T46" s="427">
        <v>0</v>
      </c>
      <c r="U46" s="427">
        <v>0</v>
      </c>
      <c r="V46" s="427">
        <v>0</v>
      </c>
      <c r="W46" s="427">
        <v>0</v>
      </c>
    </row>
    <row r="47" spans="1:23" ht="30" x14ac:dyDescent="0.4">
      <c r="A47" s="437"/>
      <c r="B47" s="438" t="s">
        <v>770</v>
      </c>
      <c r="C47" s="427">
        <f t="shared" ref="C47:W47" si="5">SUM(C44:C46)</f>
        <v>0</v>
      </c>
      <c r="D47" s="427">
        <f t="shared" si="5"/>
        <v>0</v>
      </c>
      <c r="E47" s="427">
        <f t="shared" si="5"/>
        <v>0</v>
      </c>
      <c r="F47" s="427">
        <f t="shared" si="5"/>
        <v>2231</v>
      </c>
      <c r="G47" s="427">
        <f t="shared" si="5"/>
        <v>2146</v>
      </c>
      <c r="H47" s="427">
        <f t="shared" si="5"/>
        <v>0</v>
      </c>
      <c r="I47" s="427">
        <f t="shared" si="5"/>
        <v>4377</v>
      </c>
      <c r="J47" s="427">
        <f t="shared" si="5"/>
        <v>0</v>
      </c>
      <c r="K47" s="427">
        <f t="shared" si="5"/>
        <v>0</v>
      </c>
      <c r="L47" s="427">
        <f t="shared" si="5"/>
        <v>0</v>
      </c>
      <c r="M47" s="427">
        <f t="shared" si="5"/>
        <v>4983</v>
      </c>
      <c r="N47" s="427">
        <f t="shared" si="5"/>
        <v>2885</v>
      </c>
      <c r="O47" s="427">
        <f t="shared" si="5"/>
        <v>0</v>
      </c>
      <c r="P47" s="427">
        <f t="shared" si="5"/>
        <v>7868</v>
      </c>
      <c r="Q47" s="427">
        <f t="shared" si="5"/>
        <v>0</v>
      </c>
      <c r="R47" s="427">
        <f t="shared" si="5"/>
        <v>0</v>
      </c>
      <c r="S47" s="427">
        <f t="shared" si="5"/>
        <v>0</v>
      </c>
      <c r="T47" s="427">
        <f t="shared" si="5"/>
        <v>0</v>
      </c>
      <c r="U47" s="427">
        <f t="shared" si="5"/>
        <v>0</v>
      </c>
      <c r="V47" s="427">
        <f t="shared" si="5"/>
        <v>0</v>
      </c>
      <c r="W47" s="427">
        <f t="shared" si="5"/>
        <v>0</v>
      </c>
    </row>
    <row r="48" spans="1:23" ht="30" x14ac:dyDescent="0.4">
      <c r="A48" s="437">
        <v>39</v>
      </c>
      <c r="B48" s="438" t="s">
        <v>68</v>
      </c>
      <c r="C48" s="427">
        <v>0</v>
      </c>
      <c r="D48" s="427">
        <v>0</v>
      </c>
      <c r="E48" s="427">
        <v>0</v>
      </c>
      <c r="F48" s="427">
        <v>0</v>
      </c>
      <c r="G48" s="427">
        <v>0</v>
      </c>
      <c r="H48" s="427">
        <v>0</v>
      </c>
      <c r="I48" s="427">
        <f>SUM(C48:H48)</f>
        <v>0</v>
      </c>
      <c r="J48" s="427">
        <v>0</v>
      </c>
      <c r="K48" s="427">
        <v>0</v>
      </c>
      <c r="L48" s="427">
        <v>0</v>
      </c>
      <c r="M48" s="427">
        <v>0</v>
      </c>
      <c r="N48" s="427">
        <v>0</v>
      </c>
      <c r="O48" s="427">
        <v>0</v>
      </c>
      <c r="P48" s="427">
        <f t="shared" si="1"/>
        <v>0</v>
      </c>
      <c r="Q48" s="427">
        <v>0</v>
      </c>
      <c r="R48" s="427">
        <v>0</v>
      </c>
      <c r="S48" s="427">
        <v>0</v>
      </c>
      <c r="T48" s="427">
        <v>0</v>
      </c>
      <c r="U48" s="427">
        <v>0</v>
      </c>
      <c r="V48" s="427">
        <v>0</v>
      </c>
      <c r="W48" s="427">
        <v>0</v>
      </c>
    </row>
    <row r="49" spans="1:23" ht="30" x14ac:dyDescent="0.4">
      <c r="A49" s="437"/>
      <c r="B49" s="438" t="s">
        <v>771</v>
      </c>
      <c r="C49" s="427">
        <f>SUM(C48)</f>
        <v>0</v>
      </c>
      <c r="D49" s="427">
        <f t="shared" ref="D49:W49" si="6">SUM(D48)</f>
        <v>0</v>
      </c>
      <c r="E49" s="427">
        <f t="shared" si="6"/>
        <v>0</v>
      </c>
      <c r="F49" s="427">
        <f t="shared" si="6"/>
        <v>0</v>
      </c>
      <c r="G49" s="427">
        <f t="shared" si="6"/>
        <v>0</v>
      </c>
      <c r="H49" s="427">
        <f t="shared" si="6"/>
        <v>0</v>
      </c>
      <c r="I49" s="427">
        <f t="shared" ref="I49:I58" si="7">SUM(C49:H49)</f>
        <v>0</v>
      </c>
      <c r="J49" s="427">
        <f t="shared" si="6"/>
        <v>0</v>
      </c>
      <c r="K49" s="427">
        <f t="shared" si="6"/>
        <v>0</v>
      </c>
      <c r="L49" s="427">
        <f t="shared" si="6"/>
        <v>0</v>
      </c>
      <c r="M49" s="427">
        <f t="shared" si="6"/>
        <v>0</v>
      </c>
      <c r="N49" s="427">
        <f t="shared" si="6"/>
        <v>0</v>
      </c>
      <c r="O49" s="427">
        <f t="shared" si="6"/>
        <v>0</v>
      </c>
      <c r="P49" s="427">
        <f t="shared" si="6"/>
        <v>0</v>
      </c>
      <c r="Q49" s="427">
        <f t="shared" si="6"/>
        <v>0</v>
      </c>
      <c r="R49" s="427">
        <f t="shared" si="6"/>
        <v>0</v>
      </c>
      <c r="S49" s="427">
        <f t="shared" si="6"/>
        <v>0</v>
      </c>
      <c r="T49" s="427">
        <f t="shared" si="6"/>
        <v>0</v>
      </c>
      <c r="U49" s="427">
        <f t="shared" si="6"/>
        <v>0</v>
      </c>
      <c r="V49" s="427">
        <f t="shared" si="6"/>
        <v>0</v>
      </c>
      <c r="W49" s="427">
        <f t="shared" si="6"/>
        <v>0</v>
      </c>
    </row>
    <row r="50" spans="1:23" ht="30" x14ac:dyDescent="0.4">
      <c r="A50" s="437">
        <v>40</v>
      </c>
      <c r="B50" s="438" t="s">
        <v>72</v>
      </c>
      <c r="C50" s="427">
        <v>0</v>
      </c>
      <c r="D50" s="427">
        <v>0</v>
      </c>
      <c r="E50" s="427">
        <v>0</v>
      </c>
      <c r="F50" s="427">
        <v>0</v>
      </c>
      <c r="G50" s="427">
        <v>0</v>
      </c>
      <c r="H50" s="427">
        <v>0</v>
      </c>
      <c r="I50" s="427">
        <f t="shared" si="7"/>
        <v>0</v>
      </c>
      <c r="J50" s="427">
        <v>0</v>
      </c>
      <c r="K50" s="427">
        <v>0</v>
      </c>
      <c r="L50" s="427">
        <v>0</v>
      </c>
      <c r="M50" s="427">
        <v>0</v>
      </c>
      <c r="N50" s="427">
        <v>0</v>
      </c>
      <c r="O50" s="427">
        <v>0</v>
      </c>
      <c r="P50" s="427">
        <f t="shared" si="1"/>
        <v>0</v>
      </c>
      <c r="Q50" s="427">
        <v>0</v>
      </c>
      <c r="R50" s="427">
        <v>0</v>
      </c>
      <c r="S50" s="427">
        <v>0</v>
      </c>
      <c r="T50" s="427">
        <v>0</v>
      </c>
      <c r="U50" s="427">
        <v>0</v>
      </c>
      <c r="V50" s="427">
        <v>0</v>
      </c>
      <c r="W50" s="427">
        <v>0</v>
      </c>
    </row>
    <row r="51" spans="1:23" ht="30" x14ac:dyDescent="0.4">
      <c r="A51" s="437">
        <v>41</v>
      </c>
      <c r="B51" s="438" t="s">
        <v>73</v>
      </c>
      <c r="C51" s="427">
        <v>0</v>
      </c>
      <c r="D51" s="427">
        <v>0</v>
      </c>
      <c r="E51" s="427">
        <v>0</v>
      </c>
      <c r="F51" s="427">
        <v>0</v>
      </c>
      <c r="G51" s="427">
        <v>0</v>
      </c>
      <c r="H51" s="427">
        <v>0</v>
      </c>
      <c r="I51" s="427">
        <f t="shared" si="7"/>
        <v>0</v>
      </c>
      <c r="J51" s="427">
        <v>0</v>
      </c>
      <c r="K51" s="427">
        <v>0</v>
      </c>
      <c r="L51" s="427">
        <v>0</v>
      </c>
      <c r="M51" s="427">
        <v>0</v>
      </c>
      <c r="N51" s="427">
        <v>0</v>
      </c>
      <c r="O51" s="427">
        <v>0</v>
      </c>
      <c r="P51" s="427">
        <f t="shared" si="1"/>
        <v>0</v>
      </c>
      <c r="Q51" s="427">
        <v>0</v>
      </c>
      <c r="R51" s="427">
        <v>0</v>
      </c>
      <c r="S51" s="427">
        <v>0</v>
      </c>
      <c r="T51" s="427">
        <v>0</v>
      </c>
      <c r="U51" s="427">
        <v>0</v>
      </c>
      <c r="V51" s="427">
        <v>0</v>
      </c>
      <c r="W51" s="427">
        <v>0</v>
      </c>
    </row>
    <row r="52" spans="1:23" ht="30" x14ac:dyDescent="0.4">
      <c r="A52" s="437">
        <v>42</v>
      </c>
      <c r="B52" s="438" t="s">
        <v>74</v>
      </c>
      <c r="C52" s="427">
        <v>6</v>
      </c>
      <c r="D52" s="427">
        <v>7</v>
      </c>
      <c r="E52" s="427">
        <v>0</v>
      </c>
      <c r="F52" s="427">
        <v>3</v>
      </c>
      <c r="G52" s="427">
        <v>0</v>
      </c>
      <c r="H52" s="427">
        <v>0</v>
      </c>
      <c r="I52" s="427">
        <f t="shared" si="7"/>
        <v>16</v>
      </c>
      <c r="J52" s="427">
        <v>22</v>
      </c>
      <c r="K52" s="427">
        <v>15</v>
      </c>
      <c r="L52" s="427">
        <v>0</v>
      </c>
      <c r="M52" s="427">
        <v>8</v>
      </c>
      <c r="N52" s="427">
        <v>0</v>
      </c>
      <c r="O52" s="427">
        <v>0</v>
      </c>
      <c r="P52" s="427">
        <f t="shared" si="1"/>
        <v>45</v>
      </c>
      <c r="Q52" s="427">
        <v>0</v>
      </c>
      <c r="R52" s="427">
        <v>0</v>
      </c>
      <c r="S52" s="427">
        <v>0</v>
      </c>
      <c r="T52" s="427">
        <v>126</v>
      </c>
      <c r="U52" s="427">
        <v>17</v>
      </c>
      <c r="V52" s="427">
        <v>0</v>
      </c>
      <c r="W52" s="427">
        <v>143</v>
      </c>
    </row>
    <row r="53" spans="1:23" ht="30" x14ac:dyDescent="0.4">
      <c r="A53" s="437">
        <v>43</v>
      </c>
      <c r="B53" s="438" t="s">
        <v>75</v>
      </c>
      <c r="C53" s="427">
        <v>0</v>
      </c>
      <c r="D53" s="427">
        <v>0</v>
      </c>
      <c r="E53" s="427">
        <v>0</v>
      </c>
      <c r="F53" s="427">
        <v>0</v>
      </c>
      <c r="G53" s="427">
        <v>0</v>
      </c>
      <c r="H53" s="427">
        <v>0</v>
      </c>
      <c r="I53" s="427">
        <f t="shared" si="7"/>
        <v>0</v>
      </c>
      <c r="J53" s="427">
        <v>0</v>
      </c>
      <c r="K53" s="427">
        <v>0</v>
      </c>
      <c r="L53" s="427">
        <v>0</v>
      </c>
      <c r="M53" s="427">
        <v>0</v>
      </c>
      <c r="N53" s="427">
        <v>0</v>
      </c>
      <c r="O53" s="427">
        <v>0</v>
      </c>
      <c r="P53" s="427">
        <f t="shared" si="1"/>
        <v>0</v>
      </c>
      <c r="Q53" s="427">
        <v>0</v>
      </c>
      <c r="R53" s="427">
        <v>11</v>
      </c>
      <c r="S53" s="427">
        <v>0</v>
      </c>
      <c r="T53" s="427">
        <v>0</v>
      </c>
      <c r="U53" s="427">
        <v>95</v>
      </c>
      <c r="V53" s="427">
        <v>0</v>
      </c>
      <c r="W53" s="427">
        <v>106</v>
      </c>
    </row>
    <row r="54" spans="1:23" ht="30" x14ac:dyDescent="0.4">
      <c r="A54" s="437"/>
      <c r="B54" s="438" t="s">
        <v>772</v>
      </c>
      <c r="C54" s="427">
        <f>SUM(C50:C53)</f>
        <v>6</v>
      </c>
      <c r="D54" s="427">
        <f t="shared" ref="D54:V54" si="8">SUM(D50:D53)</f>
        <v>7</v>
      </c>
      <c r="E54" s="427">
        <f t="shared" si="8"/>
        <v>0</v>
      </c>
      <c r="F54" s="427">
        <f t="shared" si="8"/>
        <v>3</v>
      </c>
      <c r="G54" s="427">
        <f t="shared" si="8"/>
        <v>0</v>
      </c>
      <c r="H54" s="427">
        <f t="shared" si="8"/>
        <v>0</v>
      </c>
      <c r="I54" s="427">
        <f t="shared" si="7"/>
        <v>16</v>
      </c>
      <c r="J54" s="427">
        <f t="shared" si="8"/>
        <v>22</v>
      </c>
      <c r="K54" s="427">
        <f t="shared" si="8"/>
        <v>15</v>
      </c>
      <c r="L54" s="427">
        <f t="shared" si="8"/>
        <v>0</v>
      </c>
      <c r="M54" s="427">
        <f t="shared" si="8"/>
        <v>8</v>
      </c>
      <c r="N54" s="427">
        <f t="shared" si="8"/>
        <v>0</v>
      </c>
      <c r="O54" s="427">
        <f t="shared" si="8"/>
        <v>0</v>
      </c>
      <c r="P54" s="427">
        <f t="shared" si="8"/>
        <v>45</v>
      </c>
      <c r="Q54" s="427">
        <f t="shared" si="8"/>
        <v>0</v>
      </c>
      <c r="R54" s="427">
        <f t="shared" si="8"/>
        <v>11</v>
      </c>
      <c r="S54" s="427">
        <f t="shared" si="8"/>
        <v>0</v>
      </c>
      <c r="T54" s="427">
        <f t="shared" si="8"/>
        <v>126</v>
      </c>
      <c r="U54" s="427">
        <f t="shared" si="8"/>
        <v>112</v>
      </c>
      <c r="V54" s="427">
        <f t="shared" si="8"/>
        <v>0</v>
      </c>
      <c r="W54" s="427">
        <f>SUM(Q54:V54)</f>
        <v>249</v>
      </c>
    </row>
    <row r="55" spans="1:23" ht="30" x14ac:dyDescent="0.4">
      <c r="A55" s="437">
        <v>44</v>
      </c>
      <c r="B55" s="438" t="s">
        <v>79</v>
      </c>
      <c r="C55" s="427">
        <v>0</v>
      </c>
      <c r="D55" s="427">
        <v>0</v>
      </c>
      <c r="E55" s="427">
        <v>0</v>
      </c>
      <c r="F55" s="427">
        <v>0</v>
      </c>
      <c r="G55" s="427">
        <v>0</v>
      </c>
      <c r="H55" s="427">
        <v>0</v>
      </c>
      <c r="I55" s="427">
        <f t="shared" si="7"/>
        <v>0</v>
      </c>
      <c r="J55" s="427">
        <v>0</v>
      </c>
      <c r="K55" s="427">
        <v>0</v>
      </c>
      <c r="L55" s="427">
        <v>0</v>
      </c>
      <c r="M55" s="427">
        <v>0</v>
      </c>
      <c r="N55" s="427">
        <v>0</v>
      </c>
      <c r="O55" s="427">
        <v>0</v>
      </c>
      <c r="P55" s="427">
        <f t="shared" si="1"/>
        <v>0</v>
      </c>
      <c r="Q55" s="427">
        <v>0</v>
      </c>
      <c r="R55" s="427">
        <v>0</v>
      </c>
      <c r="S55" s="427">
        <v>0</v>
      </c>
      <c r="T55" s="427">
        <v>0</v>
      </c>
      <c r="U55" s="427">
        <v>0</v>
      </c>
      <c r="V55" s="427">
        <v>0</v>
      </c>
      <c r="W55" s="427">
        <v>0</v>
      </c>
    </row>
    <row r="56" spans="1:23" ht="30" x14ac:dyDescent="0.4">
      <c r="A56" s="437">
        <v>45</v>
      </c>
      <c r="B56" s="438" t="s">
        <v>80</v>
      </c>
      <c r="C56" s="427">
        <v>0</v>
      </c>
      <c r="D56" s="427">
        <v>0</v>
      </c>
      <c r="E56" s="427">
        <v>0</v>
      </c>
      <c r="F56" s="427">
        <v>0</v>
      </c>
      <c r="G56" s="427">
        <v>0</v>
      </c>
      <c r="H56" s="427">
        <v>0</v>
      </c>
      <c r="I56" s="427">
        <f t="shared" si="7"/>
        <v>0</v>
      </c>
      <c r="J56" s="427">
        <v>0</v>
      </c>
      <c r="K56" s="427">
        <v>0</v>
      </c>
      <c r="L56" s="427">
        <v>0</v>
      </c>
      <c r="M56" s="427">
        <v>0</v>
      </c>
      <c r="N56" s="427">
        <v>0</v>
      </c>
      <c r="O56" s="427">
        <v>0</v>
      </c>
      <c r="P56" s="427">
        <f t="shared" si="1"/>
        <v>0</v>
      </c>
      <c r="Q56" s="427">
        <v>0</v>
      </c>
      <c r="R56" s="427">
        <v>0</v>
      </c>
      <c r="S56" s="427">
        <v>0</v>
      </c>
      <c r="T56" s="427">
        <v>0</v>
      </c>
      <c r="U56" s="427">
        <v>0</v>
      </c>
      <c r="V56" s="427">
        <v>0</v>
      </c>
      <c r="W56" s="427">
        <v>0</v>
      </c>
    </row>
    <row r="57" spans="1:23" ht="30" x14ac:dyDescent="0.4">
      <c r="A57" s="437"/>
      <c r="B57" s="438" t="s">
        <v>773</v>
      </c>
      <c r="C57" s="427">
        <f>SUM(C55:C56)</f>
        <v>0</v>
      </c>
      <c r="D57" s="427">
        <f t="shared" ref="D57:W57" si="9">SUM(D55:D56)</f>
        <v>0</v>
      </c>
      <c r="E57" s="427">
        <f t="shared" si="9"/>
        <v>0</v>
      </c>
      <c r="F57" s="427">
        <f t="shared" si="9"/>
        <v>0</v>
      </c>
      <c r="G57" s="427">
        <f t="shared" si="9"/>
        <v>0</v>
      </c>
      <c r="H57" s="427">
        <f t="shared" si="9"/>
        <v>0</v>
      </c>
      <c r="I57" s="427">
        <f t="shared" si="7"/>
        <v>0</v>
      </c>
      <c r="J57" s="427">
        <f t="shared" si="9"/>
        <v>0</v>
      </c>
      <c r="K57" s="427">
        <f t="shared" si="9"/>
        <v>0</v>
      </c>
      <c r="L57" s="427">
        <f t="shared" si="9"/>
        <v>0</v>
      </c>
      <c r="M57" s="427">
        <f t="shared" si="9"/>
        <v>0</v>
      </c>
      <c r="N57" s="427">
        <f t="shared" si="9"/>
        <v>0</v>
      </c>
      <c r="O57" s="427">
        <f t="shared" si="9"/>
        <v>0</v>
      </c>
      <c r="P57" s="427">
        <f>SUM(J57:O57)</f>
        <v>0</v>
      </c>
      <c r="Q57" s="427">
        <f t="shared" si="9"/>
        <v>0</v>
      </c>
      <c r="R57" s="427">
        <f t="shared" si="9"/>
        <v>0</v>
      </c>
      <c r="S57" s="427">
        <f t="shared" si="9"/>
        <v>0</v>
      </c>
      <c r="T57" s="427">
        <f t="shared" si="9"/>
        <v>0</v>
      </c>
      <c r="U57" s="427">
        <f t="shared" si="9"/>
        <v>0</v>
      </c>
      <c r="V57" s="427">
        <f t="shared" si="9"/>
        <v>0</v>
      </c>
      <c r="W57" s="427">
        <f t="shared" si="9"/>
        <v>0</v>
      </c>
    </row>
    <row r="58" spans="1:23" ht="30" x14ac:dyDescent="0.4">
      <c r="A58" s="437"/>
      <c r="B58" s="438" t="s">
        <v>774</v>
      </c>
      <c r="C58" s="427">
        <f t="shared" ref="C58:H58" si="10">SUM(C18+C40+C43+C47+C49+C54+C57)</f>
        <v>1221641</v>
      </c>
      <c r="D58" s="427">
        <f t="shared" si="10"/>
        <v>887130</v>
      </c>
      <c r="E58" s="427">
        <f t="shared" si="10"/>
        <v>811</v>
      </c>
      <c r="F58" s="427">
        <f t="shared" si="10"/>
        <v>1112765</v>
      </c>
      <c r="G58" s="427">
        <f t="shared" si="10"/>
        <v>716315</v>
      </c>
      <c r="H58" s="427">
        <f t="shared" si="10"/>
        <v>339</v>
      </c>
      <c r="I58" s="427">
        <f t="shared" si="7"/>
        <v>3939001</v>
      </c>
      <c r="J58" s="427">
        <f t="shared" ref="J58:W58" si="11">SUM(J18+J40+J43+J47+J49+J54+J57)</f>
        <v>3048264</v>
      </c>
      <c r="K58" s="427">
        <f t="shared" si="11"/>
        <v>1907016</v>
      </c>
      <c r="L58" s="427">
        <f t="shared" si="11"/>
        <v>2861</v>
      </c>
      <c r="M58" s="427">
        <f t="shared" si="11"/>
        <v>2733953</v>
      </c>
      <c r="N58" s="427">
        <f t="shared" si="11"/>
        <v>1636999</v>
      </c>
      <c r="O58" s="427">
        <f t="shared" si="11"/>
        <v>3297</v>
      </c>
      <c r="P58" s="427">
        <f t="shared" si="11"/>
        <v>9332390</v>
      </c>
      <c r="Q58" s="427">
        <f t="shared" si="11"/>
        <v>359302</v>
      </c>
      <c r="R58" s="427">
        <f t="shared" si="11"/>
        <v>347423</v>
      </c>
      <c r="S58" s="427">
        <f t="shared" si="11"/>
        <v>42370</v>
      </c>
      <c r="T58" s="427">
        <f t="shared" si="11"/>
        <v>339945</v>
      </c>
      <c r="U58" s="427">
        <f t="shared" si="11"/>
        <v>279525</v>
      </c>
      <c r="V58" s="427">
        <f t="shared" si="11"/>
        <v>19610</v>
      </c>
      <c r="W58" s="427">
        <f t="shared" si="11"/>
        <v>1388175</v>
      </c>
    </row>
    <row r="59" spans="1:23" x14ac:dyDescent="0.25">
      <c r="B59" s="440"/>
    </row>
  </sheetData>
  <mergeCells count="11">
    <mergeCell ref="W4:W5"/>
    <mergeCell ref="A1:W1"/>
    <mergeCell ref="A2:W2"/>
    <mergeCell ref="C3:I3"/>
    <mergeCell ref="J3:P3"/>
    <mergeCell ref="Q3:W3"/>
    <mergeCell ref="C4:H4"/>
    <mergeCell ref="I4:I5"/>
    <mergeCell ref="J4:O4"/>
    <mergeCell ref="P4:P5"/>
    <mergeCell ref="Q4:V4"/>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60" zoomScaleNormal="60" workbookViewId="0">
      <selection activeCell="K12" sqref="K12"/>
    </sheetView>
  </sheetViews>
  <sheetFormatPr defaultRowHeight="15" x14ac:dyDescent="0.25"/>
  <cols>
    <col min="1" max="1" width="27.85546875" style="442" customWidth="1"/>
    <col min="2" max="2" width="11.7109375" style="442" customWidth="1"/>
    <col min="3" max="3" width="14.42578125" style="442" customWidth="1"/>
    <col min="4" max="4" width="10.28515625" style="442" customWidth="1"/>
    <col min="5" max="5" width="11.5703125" style="442" customWidth="1"/>
    <col min="6" max="6" width="12" style="442" customWidth="1"/>
    <col min="7" max="7" width="10.42578125" style="442" bestFit="1" customWidth="1"/>
    <col min="8" max="9" width="12.7109375" style="442" customWidth="1"/>
    <col min="10" max="10" width="15.7109375" style="442" bestFit="1" customWidth="1"/>
    <col min="11" max="11" width="10.42578125" style="442" bestFit="1" customWidth="1"/>
    <col min="12" max="13" width="15.7109375" style="442" bestFit="1" customWidth="1"/>
    <col min="14" max="14" width="10.42578125" style="442" bestFit="1" customWidth="1"/>
    <col min="15" max="15" width="11.85546875" style="442" customWidth="1"/>
    <col min="16" max="16" width="11.5703125" style="442" customWidth="1"/>
    <col min="17" max="17" width="12.42578125" style="442" customWidth="1"/>
    <col min="18" max="18" width="11" style="442" customWidth="1"/>
    <col min="19" max="19" width="15.7109375" style="442" customWidth="1"/>
    <col min="20" max="20" width="11.42578125" style="442" customWidth="1"/>
    <col min="21" max="21" width="8.28515625" style="442" customWidth="1"/>
    <col min="22" max="22" width="13.28515625" style="442" customWidth="1"/>
    <col min="23" max="23" width="9.140625" style="442" customWidth="1"/>
    <col min="24" max="16384" width="9.140625" style="442"/>
  </cols>
  <sheetData>
    <row r="1" spans="1:22" ht="26.25" x14ac:dyDescent="0.4">
      <c r="A1" s="1068" t="s">
        <v>752</v>
      </c>
      <c r="B1" s="1068"/>
      <c r="C1" s="1068"/>
      <c r="D1" s="1068"/>
      <c r="E1" s="1068"/>
      <c r="F1" s="1068"/>
      <c r="G1" s="1068"/>
      <c r="H1" s="1068"/>
      <c r="I1" s="1068"/>
      <c r="J1" s="1068"/>
      <c r="K1" s="1068"/>
      <c r="L1" s="1068"/>
      <c r="M1" s="1068"/>
      <c r="N1" s="1068"/>
      <c r="O1" s="1068"/>
      <c r="P1" s="1068"/>
      <c r="Q1" s="1068"/>
      <c r="R1" s="1068"/>
      <c r="S1" s="1068"/>
      <c r="T1" s="1068"/>
      <c r="U1" s="1068"/>
      <c r="V1" s="1068"/>
    </row>
    <row r="2" spans="1:22" ht="31.5" x14ac:dyDescent="0.5">
      <c r="A2" s="1069" t="s">
        <v>775</v>
      </c>
      <c r="B2" s="1069"/>
      <c r="C2" s="1069"/>
      <c r="D2" s="1069"/>
      <c r="E2" s="1069"/>
      <c r="F2" s="1069"/>
      <c r="G2" s="1069"/>
      <c r="H2" s="1069"/>
      <c r="I2" s="1069"/>
      <c r="J2" s="1069"/>
      <c r="K2" s="1069"/>
      <c r="L2" s="1069"/>
      <c r="M2" s="1069"/>
      <c r="N2" s="1069"/>
      <c r="O2" s="1069"/>
      <c r="P2" s="1069"/>
      <c r="Q2" s="1069"/>
      <c r="R2" s="1069"/>
      <c r="S2" s="1069"/>
      <c r="T2" s="1069"/>
      <c r="U2" s="1069"/>
      <c r="V2" s="1069"/>
    </row>
    <row r="3" spans="1:22" ht="26.25" x14ac:dyDescent="0.4">
      <c r="A3" s="443"/>
      <c r="B3" s="1070" t="s">
        <v>776</v>
      </c>
      <c r="C3" s="1070"/>
      <c r="D3" s="1070"/>
      <c r="E3" s="1070"/>
      <c r="F3" s="1070"/>
      <c r="G3" s="1070"/>
      <c r="H3" s="1070"/>
      <c r="I3" s="1070" t="s">
        <v>777</v>
      </c>
      <c r="J3" s="1070"/>
      <c r="K3" s="1070"/>
      <c r="L3" s="1070"/>
      <c r="M3" s="1070"/>
      <c r="N3" s="1070"/>
      <c r="O3" s="1070"/>
      <c r="P3" s="1070" t="s">
        <v>778</v>
      </c>
      <c r="Q3" s="1070"/>
      <c r="R3" s="1070"/>
      <c r="S3" s="1070"/>
      <c r="T3" s="1070"/>
      <c r="U3" s="1070"/>
      <c r="V3" s="1070"/>
    </row>
    <row r="4" spans="1:22" ht="18.75" hidden="1" x14ac:dyDescent="0.3">
      <c r="A4" s="444"/>
      <c r="B4" s="1071" t="s">
        <v>757</v>
      </c>
      <c r="C4" s="1071"/>
      <c r="D4" s="1071"/>
      <c r="E4" s="1071"/>
      <c r="F4" s="1071"/>
      <c r="G4" s="1071"/>
      <c r="H4" s="1071"/>
      <c r="I4" s="1071" t="s">
        <v>758</v>
      </c>
      <c r="J4" s="1071"/>
      <c r="K4" s="1071"/>
      <c r="L4" s="1071"/>
      <c r="M4" s="1071"/>
      <c r="N4" s="1071"/>
      <c r="O4" s="1071"/>
      <c r="P4" s="1071" t="s">
        <v>759</v>
      </c>
      <c r="Q4" s="1071"/>
      <c r="R4" s="1071"/>
      <c r="S4" s="1071"/>
      <c r="T4" s="1071"/>
      <c r="U4" s="1071"/>
      <c r="V4" s="1071"/>
    </row>
    <row r="5" spans="1:22" ht="56.25" x14ac:dyDescent="0.3">
      <c r="A5" s="444" t="s">
        <v>779</v>
      </c>
      <c r="B5" s="445" t="s">
        <v>780</v>
      </c>
      <c r="C5" s="445" t="s">
        <v>781</v>
      </c>
      <c r="D5" s="445" t="s">
        <v>782</v>
      </c>
      <c r="E5" s="445" t="s">
        <v>783</v>
      </c>
      <c r="F5" s="445" t="s">
        <v>784</v>
      </c>
      <c r="G5" s="445" t="s">
        <v>785</v>
      </c>
      <c r="H5" s="444" t="s">
        <v>90</v>
      </c>
      <c r="I5" s="445" t="s">
        <v>780</v>
      </c>
      <c r="J5" s="445" t="s">
        <v>781</v>
      </c>
      <c r="K5" s="445" t="s">
        <v>782</v>
      </c>
      <c r="L5" s="445" t="s">
        <v>783</v>
      </c>
      <c r="M5" s="445" t="s">
        <v>784</v>
      </c>
      <c r="N5" s="445" t="s">
        <v>785</v>
      </c>
      <c r="O5" s="444" t="s">
        <v>90</v>
      </c>
      <c r="P5" s="445" t="s">
        <v>780</v>
      </c>
      <c r="Q5" s="445" t="s">
        <v>781</v>
      </c>
      <c r="R5" s="445" t="s">
        <v>782</v>
      </c>
      <c r="S5" s="445" t="s">
        <v>783</v>
      </c>
      <c r="T5" s="445" t="s">
        <v>784</v>
      </c>
      <c r="U5" s="445" t="s">
        <v>785</v>
      </c>
      <c r="V5" s="444" t="s">
        <v>90</v>
      </c>
    </row>
    <row r="6" spans="1:22" ht="21" x14ac:dyDescent="0.35">
      <c r="A6" s="446" t="s">
        <v>93</v>
      </c>
      <c r="B6" s="447">
        <v>52657</v>
      </c>
      <c r="C6" s="447">
        <v>26187</v>
      </c>
      <c r="D6" s="447">
        <v>30</v>
      </c>
      <c r="E6" s="447">
        <v>28310</v>
      </c>
      <c r="F6" s="447">
        <v>16224</v>
      </c>
      <c r="G6" s="447">
        <v>19</v>
      </c>
      <c r="H6" s="447">
        <f>SUM(B6:G6)</f>
        <v>123427</v>
      </c>
      <c r="I6" s="447">
        <v>140286</v>
      </c>
      <c r="J6" s="447">
        <v>68695</v>
      </c>
      <c r="K6" s="447">
        <v>144</v>
      </c>
      <c r="L6" s="447">
        <v>77372</v>
      </c>
      <c r="M6" s="447">
        <v>40178</v>
      </c>
      <c r="N6" s="447">
        <v>147</v>
      </c>
      <c r="O6" s="447">
        <f>SUM(I6:N6)</f>
        <v>326822</v>
      </c>
      <c r="P6" s="447">
        <v>11521</v>
      </c>
      <c r="Q6" s="447">
        <v>8945</v>
      </c>
      <c r="R6" s="447">
        <v>661</v>
      </c>
      <c r="S6" s="447">
        <v>11839</v>
      </c>
      <c r="T6" s="447">
        <v>10962</v>
      </c>
      <c r="U6" s="447">
        <v>213</v>
      </c>
      <c r="V6" s="447">
        <v>44141</v>
      </c>
    </row>
    <row r="7" spans="1:22" ht="21" x14ac:dyDescent="0.35">
      <c r="A7" s="446" t="s">
        <v>94</v>
      </c>
      <c r="B7" s="447">
        <v>47131</v>
      </c>
      <c r="C7" s="447">
        <v>33658</v>
      </c>
      <c r="D7" s="447">
        <v>132</v>
      </c>
      <c r="E7" s="447">
        <v>32534</v>
      </c>
      <c r="F7" s="447">
        <v>18698</v>
      </c>
      <c r="G7" s="447">
        <v>76</v>
      </c>
      <c r="H7" s="447">
        <f t="shared" ref="H7:H35" si="0">SUM(B7:G7)</f>
        <v>132229</v>
      </c>
      <c r="I7" s="447">
        <v>106251</v>
      </c>
      <c r="J7" s="447">
        <v>60658</v>
      </c>
      <c r="K7" s="447">
        <v>536</v>
      </c>
      <c r="L7" s="447">
        <v>71897</v>
      </c>
      <c r="M7" s="447">
        <v>40543</v>
      </c>
      <c r="N7" s="447">
        <v>698</v>
      </c>
      <c r="O7" s="447">
        <f t="shared" ref="O7:O35" si="1">SUM(I7:N7)</f>
        <v>280583</v>
      </c>
      <c r="P7" s="447">
        <v>15573</v>
      </c>
      <c r="Q7" s="447">
        <v>14305</v>
      </c>
      <c r="R7" s="447">
        <v>132</v>
      </c>
      <c r="S7" s="447">
        <v>9830</v>
      </c>
      <c r="T7" s="447">
        <v>8744</v>
      </c>
      <c r="U7" s="447">
        <v>217</v>
      </c>
      <c r="V7" s="447">
        <v>48801</v>
      </c>
    </row>
    <row r="8" spans="1:22" ht="21" x14ac:dyDescent="0.35">
      <c r="A8" s="446" t="s">
        <v>95</v>
      </c>
      <c r="B8" s="447">
        <v>113360</v>
      </c>
      <c r="C8" s="447">
        <v>75380</v>
      </c>
      <c r="D8" s="447">
        <v>55</v>
      </c>
      <c r="E8" s="447">
        <v>54180</v>
      </c>
      <c r="F8" s="447">
        <v>33045</v>
      </c>
      <c r="G8" s="447">
        <v>7</v>
      </c>
      <c r="H8" s="447">
        <f t="shared" si="0"/>
        <v>276027</v>
      </c>
      <c r="I8" s="447">
        <v>237155</v>
      </c>
      <c r="J8" s="447">
        <v>139198</v>
      </c>
      <c r="K8" s="447">
        <v>192</v>
      </c>
      <c r="L8" s="447">
        <v>148844</v>
      </c>
      <c r="M8" s="447">
        <v>74269</v>
      </c>
      <c r="N8" s="447">
        <v>40</v>
      </c>
      <c r="O8" s="447">
        <f t="shared" si="1"/>
        <v>599698</v>
      </c>
      <c r="P8" s="447">
        <v>27743</v>
      </c>
      <c r="Q8" s="447">
        <v>20437</v>
      </c>
      <c r="R8" s="447">
        <v>1009</v>
      </c>
      <c r="S8" s="447">
        <v>23554</v>
      </c>
      <c r="T8" s="447">
        <v>16635</v>
      </c>
      <c r="U8" s="447">
        <v>442</v>
      </c>
      <c r="V8" s="447">
        <v>89820</v>
      </c>
    </row>
    <row r="9" spans="1:22" ht="21" x14ac:dyDescent="0.35">
      <c r="A9" s="446" t="s">
        <v>96</v>
      </c>
      <c r="B9" s="447">
        <v>40612</v>
      </c>
      <c r="C9" s="447">
        <v>30730</v>
      </c>
      <c r="D9" s="447">
        <v>11</v>
      </c>
      <c r="E9" s="447">
        <v>21379</v>
      </c>
      <c r="F9" s="447">
        <v>9934</v>
      </c>
      <c r="G9" s="447">
        <v>2</v>
      </c>
      <c r="H9" s="447">
        <f t="shared" si="0"/>
        <v>102668</v>
      </c>
      <c r="I9" s="447">
        <v>89627</v>
      </c>
      <c r="J9" s="447">
        <v>58526</v>
      </c>
      <c r="K9" s="447">
        <v>50</v>
      </c>
      <c r="L9" s="447">
        <v>41877</v>
      </c>
      <c r="M9" s="447">
        <v>19450</v>
      </c>
      <c r="N9" s="447">
        <v>134</v>
      </c>
      <c r="O9" s="447">
        <f t="shared" si="1"/>
        <v>209664</v>
      </c>
      <c r="P9" s="447">
        <v>14979</v>
      </c>
      <c r="Q9" s="447">
        <v>13553</v>
      </c>
      <c r="R9" s="447">
        <v>1252</v>
      </c>
      <c r="S9" s="447">
        <v>2839</v>
      </c>
      <c r="T9" s="447">
        <v>1585</v>
      </c>
      <c r="U9" s="447">
        <v>13</v>
      </c>
      <c r="V9" s="447">
        <v>34221</v>
      </c>
    </row>
    <row r="10" spans="1:22" ht="21" x14ac:dyDescent="0.35">
      <c r="A10" s="446" t="s">
        <v>97</v>
      </c>
      <c r="B10" s="447">
        <v>26310</v>
      </c>
      <c r="C10" s="447">
        <v>18094</v>
      </c>
      <c r="D10" s="447">
        <v>12</v>
      </c>
      <c r="E10" s="447">
        <v>443971</v>
      </c>
      <c r="F10" s="447">
        <v>260330</v>
      </c>
      <c r="G10" s="447">
        <v>84</v>
      </c>
      <c r="H10" s="447">
        <f t="shared" si="0"/>
        <v>748801</v>
      </c>
      <c r="I10" s="447">
        <v>59040</v>
      </c>
      <c r="J10" s="447">
        <v>45120</v>
      </c>
      <c r="K10" s="447">
        <v>18</v>
      </c>
      <c r="L10" s="447">
        <v>1092309</v>
      </c>
      <c r="M10" s="447">
        <v>653454</v>
      </c>
      <c r="N10" s="447">
        <v>587</v>
      </c>
      <c r="O10" s="447">
        <f t="shared" si="1"/>
        <v>1850528</v>
      </c>
      <c r="P10" s="447">
        <v>11068</v>
      </c>
      <c r="Q10" s="447">
        <v>11105</v>
      </c>
      <c r="R10" s="447">
        <v>903</v>
      </c>
      <c r="S10" s="447">
        <v>119834</v>
      </c>
      <c r="T10" s="447">
        <v>80812</v>
      </c>
      <c r="U10" s="447">
        <v>7914</v>
      </c>
      <c r="V10" s="447">
        <v>231636</v>
      </c>
    </row>
    <row r="11" spans="1:22" ht="21" x14ac:dyDescent="0.35">
      <c r="A11" s="446" t="s">
        <v>98</v>
      </c>
      <c r="B11" s="447">
        <v>17819</v>
      </c>
      <c r="C11" s="447">
        <v>13010</v>
      </c>
      <c r="D11" s="447">
        <v>12</v>
      </c>
      <c r="E11" s="447">
        <v>12008</v>
      </c>
      <c r="F11" s="447">
        <v>6008</v>
      </c>
      <c r="G11" s="447">
        <v>2</v>
      </c>
      <c r="H11" s="447">
        <f t="shared" si="0"/>
        <v>48859</v>
      </c>
      <c r="I11" s="447">
        <v>61557</v>
      </c>
      <c r="J11" s="447">
        <v>26691</v>
      </c>
      <c r="K11" s="447">
        <v>47</v>
      </c>
      <c r="L11" s="447">
        <v>33373</v>
      </c>
      <c r="M11" s="447">
        <v>13295</v>
      </c>
      <c r="N11" s="447">
        <v>53</v>
      </c>
      <c r="O11" s="447">
        <f t="shared" si="1"/>
        <v>135016</v>
      </c>
      <c r="P11" s="447">
        <v>8724</v>
      </c>
      <c r="Q11" s="447">
        <v>6883</v>
      </c>
      <c r="R11" s="447">
        <v>73</v>
      </c>
      <c r="S11" s="447">
        <v>4364</v>
      </c>
      <c r="T11" s="447">
        <v>3317</v>
      </c>
      <c r="U11" s="447">
        <v>65</v>
      </c>
      <c r="V11" s="447">
        <v>23426</v>
      </c>
    </row>
    <row r="12" spans="1:22" ht="21" x14ac:dyDescent="0.35">
      <c r="A12" s="446" t="s">
        <v>99</v>
      </c>
      <c r="B12" s="447">
        <v>17465</v>
      </c>
      <c r="C12" s="447">
        <v>14838</v>
      </c>
      <c r="D12" s="447">
        <v>22</v>
      </c>
      <c r="E12" s="447">
        <v>7592</v>
      </c>
      <c r="F12" s="447">
        <v>4782</v>
      </c>
      <c r="G12" s="447">
        <v>2</v>
      </c>
      <c r="H12" s="447">
        <f t="shared" si="0"/>
        <v>44701</v>
      </c>
      <c r="I12" s="447">
        <v>49803</v>
      </c>
      <c r="J12" s="447">
        <v>33566</v>
      </c>
      <c r="K12" s="447">
        <v>93</v>
      </c>
      <c r="L12" s="447">
        <v>20074</v>
      </c>
      <c r="M12" s="447">
        <v>8657</v>
      </c>
      <c r="N12" s="447">
        <v>62</v>
      </c>
      <c r="O12" s="447">
        <f t="shared" si="1"/>
        <v>112255</v>
      </c>
      <c r="P12" s="447">
        <v>3966</v>
      </c>
      <c r="Q12" s="447">
        <v>5002</v>
      </c>
      <c r="R12" s="447">
        <v>742</v>
      </c>
      <c r="S12" s="447">
        <v>1963</v>
      </c>
      <c r="T12" s="447">
        <v>1420</v>
      </c>
      <c r="U12" s="447">
        <v>42</v>
      </c>
      <c r="V12" s="447">
        <v>13135</v>
      </c>
    </row>
    <row r="13" spans="1:22" ht="21" x14ac:dyDescent="0.35">
      <c r="A13" s="446" t="s">
        <v>100</v>
      </c>
      <c r="B13" s="447">
        <v>17912</v>
      </c>
      <c r="C13" s="447">
        <v>14433</v>
      </c>
      <c r="D13" s="447">
        <v>2</v>
      </c>
      <c r="E13" s="447">
        <v>9313</v>
      </c>
      <c r="F13" s="447">
        <v>6447</v>
      </c>
      <c r="G13" s="447">
        <v>0</v>
      </c>
      <c r="H13" s="447">
        <f t="shared" si="0"/>
        <v>48107</v>
      </c>
      <c r="I13" s="447">
        <v>58082</v>
      </c>
      <c r="J13" s="447">
        <v>46804</v>
      </c>
      <c r="K13" s="447">
        <v>23</v>
      </c>
      <c r="L13" s="447">
        <v>21656</v>
      </c>
      <c r="M13" s="447">
        <v>12254</v>
      </c>
      <c r="N13" s="447">
        <v>2</v>
      </c>
      <c r="O13" s="447">
        <f t="shared" si="1"/>
        <v>138821</v>
      </c>
      <c r="P13" s="447">
        <v>9213</v>
      </c>
      <c r="Q13" s="447">
        <v>9328</v>
      </c>
      <c r="R13" s="447">
        <v>485</v>
      </c>
      <c r="S13" s="447">
        <v>2821</v>
      </c>
      <c r="T13" s="447">
        <v>1747</v>
      </c>
      <c r="U13" s="447">
        <v>68</v>
      </c>
      <c r="V13" s="447">
        <v>23662</v>
      </c>
    </row>
    <row r="14" spans="1:22" ht="21" x14ac:dyDescent="0.35">
      <c r="A14" s="446" t="s">
        <v>101</v>
      </c>
      <c r="B14" s="447">
        <v>40466</v>
      </c>
      <c r="C14" s="447">
        <v>36575</v>
      </c>
      <c r="D14" s="447">
        <v>25</v>
      </c>
      <c r="E14" s="447">
        <v>12438</v>
      </c>
      <c r="F14" s="447">
        <v>10746</v>
      </c>
      <c r="G14" s="447">
        <v>3</v>
      </c>
      <c r="H14" s="447">
        <f t="shared" si="0"/>
        <v>100253</v>
      </c>
      <c r="I14" s="447">
        <v>88203</v>
      </c>
      <c r="J14" s="447">
        <v>68882</v>
      </c>
      <c r="K14" s="447">
        <v>61</v>
      </c>
      <c r="L14" s="447">
        <v>26785</v>
      </c>
      <c r="M14" s="447">
        <v>19991</v>
      </c>
      <c r="N14" s="447">
        <v>19</v>
      </c>
      <c r="O14" s="447">
        <f t="shared" si="1"/>
        <v>203941</v>
      </c>
      <c r="P14" s="447">
        <v>11731</v>
      </c>
      <c r="Q14" s="447">
        <v>11403</v>
      </c>
      <c r="R14" s="447">
        <v>1879</v>
      </c>
      <c r="S14" s="447">
        <v>5174</v>
      </c>
      <c r="T14" s="447">
        <v>4630</v>
      </c>
      <c r="U14" s="447">
        <v>118</v>
      </c>
      <c r="V14" s="447">
        <v>34935</v>
      </c>
    </row>
    <row r="15" spans="1:22" ht="21" x14ac:dyDescent="0.35">
      <c r="A15" s="446" t="s">
        <v>102</v>
      </c>
      <c r="B15" s="447">
        <v>30338</v>
      </c>
      <c r="C15" s="447">
        <v>29754</v>
      </c>
      <c r="D15" s="447">
        <v>29</v>
      </c>
      <c r="E15" s="447">
        <v>15615</v>
      </c>
      <c r="F15" s="447">
        <v>11327</v>
      </c>
      <c r="G15" s="447">
        <v>8</v>
      </c>
      <c r="H15" s="447">
        <f t="shared" si="0"/>
        <v>87071</v>
      </c>
      <c r="I15" s="447">
        <v>86360</v>
      </c>
      <c r="J15" s="447">
        <v>84511</v>
      </c>
      <c r="K15" s="447">
        <v>95</v>
      </c>
      <c r="L15" s="447">
        <v>30653</v>
      </c>
      <c r="M15" s="447">
        <v>23236</v>
      </c>
      <c r="N15" s="447">
        <v>69</v>
      </c>
      <c r="O15" s="447">
        <f t="shared" si="1"/>
        <v>224924</v>
      </c>
      <c r="P15" s="447">
        <v>13905</v>
      </c>
      <c r="Q15" s="447">
        <v>18574</v>
      </c>
      <c r="R15" s="447">
        <v>831</v>
      </c>
      <c r="S15" s="447">
        <v>4390</v>
      </c>
      <c r="T15" s="447">
        <v>7755</v>
      </c>
      <c r="U15" s="447">
        <v>160</v>
      </c>
      <c r="V15" s="447">
        <v>45615</v>
      </c>
    </row>
    <row r="16" spans="1:22" ht="21" x14ac:dyDescent="0.35">
      <c r="A16" s="446" t="s">
        <v>103</v>
      </c>
      <c r="B16" s="447">
        <v>51951</v>
      </c>
      <c r="C16" s="447">
        <v>40281</v>
      </c>
      <c r="D16" s="447">
        <v>47</v>
      </c>
      <c r="E16" s="447">
        <v>46872</v>
      </c>
      <c r="F16" s="447">
        <v>35361</v>
      </c>
      <c r="G16" s="447">
        <v>16</v>
      </c>
      <c r="H16" s="447">
        <f t="shared" si="0"/>
        <v>174528</v>
      </c>
      <c r="I16" s="447">
        <v>167637</v>
      </c>
      <c r="J16" s="447">
        <v>105273</v>
      </c>
      <c r="K16" s="447">
        <v>200</v>
      </c>
      <c r="L16" s="447">
        <v>121995</v>
      </c>
      <c r="M16" s="447">
        <v>79662</v>
      </c>
      <c r="N16" s="447">
        <v>154</v>
      </c>
      <c r="O16" s="447">
        <f t="shared" si="1"/>
        <v>474921</v>
      </c>
      <c r="P16" s="447">
        <v>9719</v>
      </c>
      <c r="Q16" s="447">
        <v>15852</v>
      </c>
      <c r="R16" s="447">
        <v>7895</v>
      </c>
      <c r="S16" s="447">
        <v>18992</v>
      </c>
      <c r="T16" s="447">
        <v>15430</v>
      </c>
      <c r="U16" s="447">
        <v>2062</v>
      </c>
      <c r="V16" s="447">
        <v>69950</v>
      </c>
    </row>
    <row r="17" spans="1:22" ht="21" x14ac:dyDescent="0.35">
      <c r="A17" s="446" t="s">
        <v>104</v>
      </c>
      <c r="B17" s="447">
        <v>38285</v>
      </c>
      <c r="C17" s="447">
        <v>28166</v>
      </c>
      <c r="D17" s="447">
        <v>32</v>
      </c>
      <c r="E17" s="447">
        <v>24776</v>
      </c>
      <c r="F17" s="447">
        <v>15386</v>
      </c>
      <c r="G17" s="447">
        <v>4</v>
      </c>
      <c r="H17" s="447">
        <f t="shared" si="0"/>
        <v>106649</v>
      </c>
      <c r="I17" s="447">
        <v>94666</v>
      </c>
      <c r="J17" s="447">
        <v>55373</v>
      </c>
      <c r="K17" s="447">
        <v>50</v>
      </c>
      <c r="L17" s="447">
        <v>58558</v>
      </c>
      <c r="M17" s="447">
        <v>32818</v>
      </c>
      <c r="N17" s="447">
        <v>22</v>
      </c>
      <c r="O17" s="447">
        <f t="shared" si="1"/>
        <v>241487</v>
      </c>
      <c r="P17" s="447">
        <v>12102</v>
      </c>
      <c r="Q17" s="447">
        <v>11192</v>
      </c>
      <c r="R17" s="447">
        <v>449</v>
      </c>
      <c r="S17" s="447">
        <v>6082</v>
      </c>
      <c r="T17" s="447">
        <v>3917</v>
      </c>
      <c r="U17" s="447">
        <v>271</v>
      </c>
      <c r="V17" s="447">
        <v>34013</v>
      </c>
    </row>
    <row r="18" spans="1:22" ht="21" x14ac:dyDescent="0.35">
      <c r="A18" s="446" t="s">
        <v>105</v>
      </c>
      <c r="B18" s="447">
        <v>43625</v>
      </c>
      <c r="C18" s="447">
        <v>23849</v>
      </c>
      <c r="D18" s="447">
        <v>6</v>
      </c>
      <c r="E18" s="447">
        <v>45256</v>
      </c>
      <c r="F18" s="447">
        <v>30692</v>
      </c>
      <c r="G18" s="447">
        <v>17</v>
      </c>
      <c r="H18" s="447">
        <f t="shared" si="0"/>
        <v>143445</v>
      </c>
      <c r="I18" s="447">
        <v>129371</v>
      </c>
      <c r="J18" s="447">
        <v>55094</v>
      </c>
      <c r="K18" s="447">
        <v>34</v>
      </c>
      <c r="L18" s="447">
        <v>109833</v>
      </c>
      <c r="M18" s="447">
        <v>75463</v>
      </c>
      <c r="N18" s="447">
        <v>100</v>
      </c>
      <c r="O18" s="447">
        <f t="shared" si="1"/>
        <v>369895</v>
      </c>
      <c r="P18" s="447">
        <v>7880</v>
      </c>
      <c r="Q18" s="447">
        <v>7500</v>
      </c>
      <c r="R18" s="447">
        <v>1649</v>
      </c>
      <c r="S18" s="447">
        <v>12671</v>
      </c>
      <c r="T18" s="447">
        <v>10312</v>
      </c>
      <c r="U18" s="447">
        <v>1293</v>
      </c>
      <c r="V18" s="447">
        <v>41305</v>
      </c>
    </row>
    <row r="19" spans="1:22" ht="21" x14ac:dyDescent="0.35">
      <c r="A19" s="446" t="s">
        <v>106</v>
      </c>
      <c r="B19" s="447">
        <v>32187</v>
      </c>
      <c r="C19" s="447">
        <v>28793</v>
      </c>
      <c r="D19" s="447">
        <v>32</v>
      </c>
      <c r="E19" s="447">
        <v>19050</v>
      </c>
      <c r="F19" s="447">
        <v>12001</v>
      </c>
      <c r="G19" s="447">
        <v>4</v>
      </c>
      <c r="H19" s="447">
        <f t="shared" si="0"/>
        <v>92067</v>
      </c>
      <c r="I19" s="447">
        <v>102457</v>
      </c>
      <c r="J19" s="447">
        <v>46663</v>
      </c>
      <c r="K19" s="447">
        <v>91</v>
      </c>
      <c r="L19" s="447">
        <v>48260</v>
      </c>
      <c r="M19" s="447">
        <v>27158</v>
      </c>
      <c r="N19" s="447">
        <v>70</v>
      </c>
      <c r="O19" s="447">
        <f t="shared" si="1"/>
        <v>224699</v>
      </c>
      <c r="P19" s="447">
        <v>10325</v>
      </c>
      <c r="Q19" s="447">
        <v>8036</v>
      </c>
      <c r="R19" s="447">
        <v>155</v>
      </c>
      <c r="S19" s="447">
        <v>6469</v>
      </c>
      <c r="T19" s="447">
        <v>9147</v>
      </c>
      <c r="U19" s="447">
        <v>215</v>
      </c>
      <c r="V19" s="447">
        <v>34347</v>
      </c>
    </row>
    <row r="20" spans="1:22" ht="21" x14ac:dyDescent="0.35">
      <c r="A20" s="446" t="s">
        <v>107</v>
      </c>
      <c r="B20" s="447">
        <v>87953</v>
      </c>
      <c r="C20" s="447">
        <v>40258</v>
      </c>
      <c r="D20" s="447">
        <v>11</v>
      </c>
      <c r="E20" s="447">
        <v>20358</v>
      </c>
      <c r="F20" s="447">
        <v>15338</v>
      </c>
      <c r="G20" s="447">
        <v>4</v>
      </c>
      <c r="H20" s="447">
        <f t="shared" si="0"/>
        <v>163922</v>
      </c>
      <c r="I20" s="447">
        <v>114579</v>
      </c>
      <c r="J20" s="447">
        <v>87511</v>
      </c>
      <c r="K20" s="447">
        <v>66</v>
      </c>
      <c r="L20" s="447">
        <v>46219</v>
      </c>
      <c r="M20" s="447">
        <v>30670</v>
      </c>
      <c r="N20" s="447">
        <v>138</v>
      </c>
      <c r="O20" s="447">
        <f t="shared" si="1"/>
        <v>279183</v>
      </c>
      <c r="P20" s="447">
        <v>14695</v>
      </c>
      <c r="Q20" s="447">
        <v>15273</v>
      </c>
      <c r="R20" s="447">
        <v>1708</v>
      </c>
      <c r="S20" s="447">
        <v>6861</v>
      </c>
      <c r="T20" s="447">
        <v>6736</v>
      </c>
      <c r="U20" s="447">
        <v>327</v>
      </c>
      <c r="V20" s="447">
        <v>45600</v>
      </c>
    </row>
    <row r="21" spans="1:22" ht="21" x14ac:dyDescent="0.35">
      <c r="A21" s="446" t="s">
        <v>108</v>
      </c>
      <c r="B21" s="447">
        <v>51448</v>
      </c>
      <c r="C21" s="447">
        <v>30463</v>
      </c>
      <c r="D21" s="447">
        <v>9</v>
      </c>
      <c r="E21" s="447">
        <v>18076</v>
      </c>
      <c r="F21" s="447">
        <v>15678</v>
      </c>
      <c r="G21" s="447">
        <v>4</v>
      </c>
      <c r="H21" s="447">
        <f t="shared" si="0"/>
        <v>115678</v>
      </c>
      <c r="I21" s="447">
        <v>122242</v>
      </c>
      <c r="J21" s="447">
        <v>64636</v>
      </c>
      <c r="K21" s="447">
        <v>63</v>
      </c>
      <c r="L21" s="447">
        <v>47451</v>
      </c>
      <c r="M21" s="447">
        <v>32233</v>
      </c>
      <c r="N21" s="447">
        <v>68</v>
      </c>
      <c r="O21" s="447">
        <f t="shared" si="1"/>
        <v>266693</v>
      </c>
      <c r="P21" s="447">
        <v>11275</v>
      </c>
      <c r="Q21" s="447">
        <v>9358</v>
      </c>
      <c r="R21" s="447">
        <v>960</v>
      </c>
      <c r="S21" s="447">
        <v>5931</v>
      </c>
      <c r="T21" s="447">
        <v>4349</v>
      </c>
      <c r="U21" s="447">
        <v>220</v>
      </c>
      <c r="V21" s="447">
        <v>32093</v>
      </c>
    </row>
    <row r="22" spans="1:22" ht="21" x14ac:dyDescent="0.35">
      <c r="A22" s="446" t="s">
        <v>109</v>
      </c>
      <c r="B22" s="447">
        <v>22922</v>
      </c>
      <c r="C22" s="447">
        <v>15314</v>
      </c>
      <c r="D22" s="447">
        <v>11</v>
      </c>
      <c r="E22" s="447">
        <v>19265</v>
      </c>
      <c r="F22" s="447">
        <v>11568</v>
      </c>
      <c r="G22" s="447">
        <v>16</v>
      </c>
      <c r="H22" s="447">
        <f t="shared" si="0"/>
        <v>69096</v>
      </c>
      <c r="I22" s="447">
        <v>71103</v>
      </c>
      <c r="J22" s="447">
        <v>32408</v>
      </c>
      <c r="K22" s="447">
        <v>53</v>
      </c>
      <c r="L22" s="447">
        <v>65438</v>
      </c>
      <c r="M22" s="447">
        <v>35894</v>
      </c>
      <c r="N22" s="447">
        <v>69</v>
      </c>
      <c r="O22" s="447">
        <f t="shared" si="1"/>
        <v>204965</v>
      </c>
      <c r="P22" s="447">
        <v>13667</v>
      </c>
      <c r="Q22" s="447">
        <v>12074</v>
      </c>
      <c r="R22" s="447">
        <v>124</v>
      </c>
      <c r="S22" s="447">
        <v>8222</v>
      </c>
      <c r="T22" s="447">
        <v>8268</v>
      </c>
      <c r="U22" s="447">
        <v>378</v>
      </c>
      <c r="V22" s="447">
        <v>42733</v>
      </c>
    </row>
    <row r="23" spans="1:22" ht="21" x14ac:dyDescent="0.35">
      <c r="A23" s="446" t="s">
        <v>110</v>
      </c>
      <c r="B23" s="447">
        <v>19231</v>
      </c>
      <c r="C23" s="447">
        <v>17997</v>
      </c>
      <c r="D23" s="447">
        <v>15</v>
      </c>
      <c r="E23" s="447">
        <v>31922</v>
      </c>
      <c r="F23" s="447">
        <v>24649</v>
      </c>
      <c r="G23" s="447">
        <v>1</v>
      </c>
      <c r="H23" s="447">
        <f t="shared" si="0"/>
        <v>93815</v>
      </c>
      <c r="I23" s="447">
        <v>45380</v>
      </c>
      <c r="J23" s="447">
        <v>36911</v>
      </c>
      <c r="K23" s="447">
        <v>35</v>
      </c>
      <c r="L23" s="447">
        <v>55871</v>
      </c>
      <c r="M23" s="447">
        <v>43689</v>
      </c>
      <c r="N23" s="447">
        <v>25</v>
      </c>
      <c r="O23" s="447">
        <f t="shared" si="1"/>
        <v>181911</v>
      </c>
      <c r="P23" s="447">
        <v>7193</v>
      </c>
      <c r="Q23" s="447">
        <v>8250</v>
      </c>
      <c r="R23" s="447">
        <v>1314</v>
      </c>
      <c r="S23" s="447">
        <v>9045</v>
      </c>
      <c r="T23" s="447">
        <v>9600</v>
      </c>
      <c r="U23" s="447">
        <v>852</v>
      </c>
      <c r="V23" s="447">
        <v>36254</v>
      </c>
    </row>
    <row r="24" spans="1:22" ht="21" x14ac:dyDescent="0.35">
      <c r="A24" s="446" t="s">
        <v>111</v>
      </c>
      <c r="B24" s="447">
        <v>22319</v>
      </c>
      <c r="C24" s="447">
        <v>22340</v>
      </c>
      <c r="D24" s="447">
        <v>2</v>
      </c>
      <c r="E24" s="447">
        <v>9220</v>
      </c>
      <c r="F24" s="447">
        <v>6701</v>
      </c>
      <c r="G24" s="447">
        <v>9</v>
      </c>
      <c r="H24" s="447">
        <f t="shared" si="0"/>
        <v>60591</v>
      </c>
      <c r="I24" s="447">
        <v>55446</v>
      </c>
      <c r="J24" s="447">
        <v>45054</v>
      </c>
      <c r="K24" s="447">
        <v>24</v>
      </c>
      <c r="L24" s="447">
        <v>26153</v>
      </c>
      <c r="M24" s="447">
        <v>16351</v>
      </c>
      <c r="N24" s="447">
        <v>48</v>
      </c>
      <c r="O24" s="447">
        <f t="shared" si="1"/>
        <v>143076</v>
      </c>
      <c r="P24" s="447">
        <v>13532</v>
      </c>
      <c r="Q24" s="447">
        <v>13184</v>
      </c>
      <c r="R24" s="447">
        <v>495</v>
      </c>
      <c r="S24" s="447">
        <v>3899</v>
      </c>
      <c r="T24" s="447">
        <v>6274</v>
      </c>
      <c r="U24" s="447">
        <v>268</v>
      </c>
      <c r="V24" s="447">
        <v>37652</v>
      </c>
    </row>
    <row r="25" spans="1:22" ht="21" x14ac:dyDescent="0.35">
      <c r="A25" s="446" t="s">
        <v>112</v>
      </c>
      <c r="B25" s="447">
        <v>25739</v>
      </c>
      <c r="C25" s="447">
        <v>20218</v>
      </c>
      <c r="D25" s="447">
        <v>31</v>
      </c>
      <c r="E25" s="447">
        <v>10999</v>
      </c>
      <c r="F25" s="447">
        <v>6406</v>
      </c>
      <c r="G25" s="447">
        <v>8</v>
      </c>
      <c r="H25" s="447">
        <f t="shared" si="0"/>
        <v>63401</v>
      </c>
      <c r="I25" s="447">
        <v>63701</v>
      </c>
      <c r="J25" s="447">
        <v>41647</v>
      </c>
      <c r="K25" s="447">
        <v>101</v>
      </c>
      <c r="L25" s="447">
        <v>29412</v>
      </c>
      <c r="M25" s="447">
        <v>16120</v>
      </c>
      <c r="N25" s="447">
        <v>50</v>
      </c>
      <c r="O25" s="447">
        <f t="shared" si="1"/>
        <v>151031</v>
      </c>
      <c r="P25" s="447">
        <v>10892</v>
      </c>
      <c r="Q25" s="447">
        <v>6980</v>
      </c>
      <c r="R25" s="447">
        <v>92</v>
      </c>
      <c r="S25" s="447">
        <v>4227</v>
      </c>
      <c r="T25" s="447">
        <v>3562</v>
      </c>
      <c r="U25" s="447">
        <v>102</v>
      </c>
      <c r="V25" s="447">
        <v>25855</v>
      </c>
    </row>
    <row r="26" spans="1:22" ht="21" x14ac:dyDescent="0.35">
      <c r="A26" s="446" t="s">
        <v>113</v>
      </c>
      <c r="B26" s="447">
        <v>60235</v>
      </c>
      <c r="C26" s="447">
        <v>46363</v>
      </c>
      <c r="D26" s="447">
        <v>26</v>
      </c>
      <c r="E26" s="447">
        <v>27247</v>
      </c>
      <c r="F26" s="447">
        <v>18445</v>
      </c>
      <c r="G26" s="447">
        <v>5</v>
      </c>
      <c r="H26" s="447">
        <f t="shared" si="0"/>
        <v>152321</v>
      </c>
      <c r="I26" s="447">
        <v>129242</v>
      </c>
      <c r="J26" s="447">
        <v>92459</v>
      </c>
      <c r="K26" s="447">
        <v>79</v>
      </c>
      <c r="L26" s="447">
        <v>58499</v>
      </c>
      <c r="M26" s="447">
        <v>34272</v>
      </c>
      <c r="N26" s="447">
        <v>57</v>
      </c>
      <c r="O26" s="447">
        <f t="shared" si="1"/>
        <v>314608</v>
      </c>
      <c r="P26" s="447">
        <v>13234</v>
      </c>
      <c r="Q26" s="447">
        <v>20476</v>
      </c>
      <c r="R26" s="447">
        <v>6787</v>
      </c>
      <c r="S26" s="447">
        <v>3849</v>
      </c>
      <c r="T26" s="447">
        <v>4155</v>
      </c>
      <c r="U26" s="447">
        <v>653</v>
      </c>
      <c r="V26" s="447">
        <v>49154</v>
      </c>
    </row>
    <row r="27" spans="1:22" ht="21" x14ac:dyDescent="0.35">
      <c r="A27" s="446" t="s">
        <v>114</v>
      </c>
      <c r="B27" s="447">
        <v>55488</v>
      </c>
      <c r="C27" s="447">
        <v>46012</v>
      </c>
      <c r="D27" s="447">
        <v>14</v>
      </c>
      <c r="E27" s="447">
        <v>56217</v>
      </c>
      <c r="F27" s="447">
        <v>45699</v>
      </c>
      <c r="G27" s="447">
        <v>9</v>
      </c>
      <c r="H27" s="447">
        <f t="shared" si="0"/>
        <v>203439</v>
      </c>
      <c r="I27" s="447">
        <v>148816</v>
      </c>
      <c r="J27" s="447">
        <v>93072</v>
      </c>
      <c r="K27" s="447">
        <v>44</v>
      </c>
      <c r="L27" s="447">
        <v>136710</v>
      </c>
      <c r="M27" s="447">
        <v>93090</v>
      </c>
      <c r="N27" s="447">
        <v>87</v>
      </c>
      <c r="O27" s="447">
        <f t="shared" si="1"/>
        <v>471819</v>
      </c>
      <c r="P27" s="447">
        <v>15010</v>
      </c>
      <c r="Q27" s="447">
        <v>19413</v>
      </c>
      <c r="R27" s="447">
        <v>984</v>
      </c>
      <c r="S27" s="447">
        <v>13283</v>
      </c>
      <c r="T27" s="447">
        <v>13064</v>
      </c>
      <c r="U27" s="447">
        <v>1424</v>
      </c>
      <c r="V27" s="447">
        <v>63178</v>
      </c>
    </row>
    <row r="28" spans="1:22" ht="21" x14ac:dyDescent="0.35">
      <c r="A28" s="446" t="s">
        <v>115</v>
      </c>
      <c r="B28" s="447">
        <v>29803</v>
      </c>
      <c r="C28" s="447">
        <v>20546</v>
      </c>
      <c r="D28" s="447">
        <v>28</v>
      </c>
      <c r="E28" s="447">
        <v>21076</v>
      </c>
      <c r="F28" s="447">
        <v>14424</v>
      </c>
      <c r="G28" s="447">
        <v>14</v>
      </c>
      <c r="H28" s="447">
        <f t="shared" si="0"/>
        <v>85891</v>
      </c>
      <c r="I28" s="447">
        <v>72351</v>
      </c>
      <c r="J28" s="447">
        <v>40280</v>
      </c>
      <c r="K28" s="447">
        <v>92</v>
      </c>
      <c r="L28" s="447">
        <v>51365</v>
      </c>
      <c r="M28" s="447">
        <v>29589</v>
      </c>
      <c r="N28" s="447">
        <v>56</v>
      </c>
      <c r="O28" s="447">
        <f t="shared" si="1"/>
        <v>193733</v>
      </c>
      <c r="P28" s="447">
        <v>11910</v>
      </c>
      <c r="Q28" s="447">
        <v>7243</v>
      </c>
      <c r="R28" s="447">
        <v>230</v>
      </c>
      <c r="S28" s="447">
        <v>6910</v>
      </c>
      <c r="T28" s="447">
        <v>4920</v>
      </c>
      <c r="U28" s="447">
        <v>126</v>
      </c>
      <c r="V28" s="447">
        <v>31339</v>
      </c>
    </row>
    <row r="29" spans="1:22" ht="21" x14ac:dyDescent="0.35">
      <c r="A29" s="446" t="s">
        <v>116</v>
      </c>
      <c r="B29" s="447">
        <v>21675</v>
      </c>
      <c r="C29" s="447">
        <v>19226</v>
      </c>
      <c r="D29" s="447">
        <v>3</v>
      </c>
      <c r="E29" s="447">
        <v>9754</v>
      </c>
      <c r="F29" s="447">
        <v>5565</v>
      </c>
      <c r="G29" s="447">
        <v>0</v>
      </c>
      <c r="H29" s="447">
        <f t="shared" si="0"/>
        <v>56223</v>
      </c>
      <c r="I29" s="447">
        <v>59316</v>
      </c>
      <c r="J29" s="447">
        <v>45231</v>
      </c>
      <c r="K29" s="447">
        <v>45</v>
      </c>
      <c r="L29" s="447">
        <v>20339</v>
      </c>
      <c r="M29" s="447">
        <v>10343</v>
      </c>
      <c r="N29" s="447">
        <v>134</v>
      </c>
      <c r="O29" s="447">
        <f t="shared" si="1"/>
        <v>135408</v>
      </c>
      <c r="P29" s="447">
        <v>7471</v>
      </c>
      <c r="Q29" s="447">
        <v>7533</v>
      </c>
      <c r="R29" s="447">
        <v>1272</v>
      </c>
      <c r="S29" s="447">
        <v>2738</v>
      </c>
      <c r="T29" s="447">
        <v>2107</v>
      </c>
      <c r="U29" s="447">
        <v>3</v>
      </c>
      <c r="V29" s="447">
        <v>21124</v>
      </c>
    </row>
    <row r="30" spans="1:22" ht="21" x14ac:dyDescent="0.35">
      <c r="A30" s="446" t="s">
        <v>117</v>
      </c>
      <c r="B30" s="447">
        <v>44273</v>
      </c>
      <c r="C30" s="447">
        <v>38817</v>
      </c>
      <c r="D30" s="447">
        <v>37</v>
      </c>
      <c r="E30" s="447">
        <v>26323</v>
      </c>
      <c r="F30" s="447">
        <v>21726</v>
      </c>
      <c r="G30" s="447">
        <v>9</v>
      </c>
      <c r="H30" s="447">
        <f t="shared" si="0"/>
        <v>131185</v>
      </c>
      <c r="I30" s="447">
        <v>107790</v>
      </c>
      <c r="J30" s="447">
        <v>78672</v>
      </c>
      <c r="K30" s="447">
        <v>79</v>
      </c>
      <c r="L30" s="447">
        <v>59728</v>
      </c>
      <c r="M30" s="447">
        <v>42924</v>
      </c>
      <c r="N30" s="447">
        <v>64</v>
      </c>
      <c r="O30" s="447">
        <f t="shared" si="1"/>
        <v>289257</v>
      </c>
      <c r="P30" s="447">
        <v>13980</v>
      </c>
      <c r="Q30" s="447">
        <v>13235</v>
      </c>
      <c r="R30" s="447">
        <v>681</v>
      </c>
      <c r="S30" s="447">
        <v>7204</v>
      </c>
      <c r="T30" s="447">
        <v>8153</v>
      </c>
      <c r="U30" s="447">
        <v>518</v>
      </c>
      <c r="V30" s="447">
        <v>43771</v>
      </c>
    </row>
    <row r="31" spans="1:22" ht="21" x14ac:dyDescent="0.35">
      <c r="A31" s="446" t="s">
        <v>118</v>
      </c>
      <c r="B31" s="447">
        <v>48345</v>
      </c>
      <c r="C31" s="447">
        <v>40912</v>
      </c>
      <c r="D31" s="447">
        <v>26</v>
      </c>
      <c r="E31" s="447">
        <v>25648</v>
      </c>
      <c r="F31" s="447">
        <v>15749</v>
      </c>
      <c r="G31" s="447">
        <v>3</v>
      </c>
      <c r="H31" s="447">
        <f t="shared" si="0"/>
        <v>130683</v>
      </c>
      <c r="I31" s="447">
        <v>145819</v>
      </c>
      <c r="J31" s="447">
        <v>91816</v>
      </c>
      <c r="K31" s="447">
        <v>117</v>
      </c>
      <c r="L31" s="447">
        <v>68121</v>
      </c>
      <c r="M31" s="447">
        <v>35379</v>
      </c>
      <c r="N31" s="447">
        <v>177</v>
      </c>
      <c r="O31" s="447">
        <f t="shared" si="1"/>
        <v>341429</v>
      </c>
      <c r="P31" s="447">
        <v>11346</v>
      </c>
      <c r="Q31" s="447">
        <v>13670</v>
      </c>
      <c r="R31" s="447">
        <v>569</v>
      </c>
      <c r="S31" s="447">
        <v>6477</v>
      </c>
      <c r="T31" s="447">
        <v>5222</v>
      </c>
      <c r="U31" s="447">
        <v>127</v>
      </c>
      <c r="V31" s="447">
        <v>37411</v>
      </c>
    </row>
    <row r="32" spans="1:22" ht="21" x14ac:dyDescent="0.35">
      <c r="A32" s="446" t="s">
        <v>119</v>
      </c>
      <c r="B32" s="447">
        <v>42219</v>
      </c>
      <c r="C32" s="447">
        <v>35992</v>
      </c>
      <c r="D32" s="447">
        <v>57</v>
      </c>
      <c r="E32" s="447">
        <v>21542</v>
      </c>
      <c r="F32" s="447">
        <v>16724</v>
      </c>
      <c r="G32" s="447">
        <v>4</v>
      </c>
      <c r="H32" s="447">
        <f t="shared" si="0"/>
        <v>116538</v>
      </c>
      <c r="I32" s="447">
        <v>121664</v>
      </c>
      <c r="J32" s="447">
        <v>84990</v>
      </c>
      <c r="K32" s="447">
        <v>138</v>
      </c>
      <c r="L32" s="447">
        <v>56416</v>
      </c>
      <c r="M32" s="447">
        <v>38477</v>
      </c>
      <c r="N32" s="447">
        <v>28</v>
      </c>
      <c r="O32" s="447">
        <f t="shared" si="1"/>
        <v>301713</v>
      </c>
      <c r="P32" s="447">
        <v>12699</v>
      </c>
      <c r="Q32" s="447">
        <v>13832</v>
      </c>
      <c r="R32" s="447">
        <v>5728</v>
      </c>
      <c r="S32" s="447">
        <v>10435</v>
      </c>
      <c r="T32" s="447">
        <v>7448</v>
      </c>
      <c r="U32" s="447">
        <v>1312</v>
      </c>
      <c r="V32" s="447">
        <v>51454</v>
      </c>
    </row>
    <row r="33" spans="1:22" ht="21" x14ac:dyDescent="0.35">
      <c r="A33" s="446" t="s">
        <v>120</v>
      </c>
      <c r="B33" s="447">
        <v>52746</v>
      </c>
      <c r="C33" s="447">
        <v>38826</v>
      </c>
      <c r="D33" s="447">
        <v>53</v>
      </c>
      <c r="E33" s="447">
        <v>15279</v>
      </c>
      <c r="F33" s="447">
        <v>10052</v>
      </c>
      <c r="G33" s="447">
        <v>5</v>
      </c>
      <c r="H33" s="447">
        <f t="shared" si="0"/>
        <v>116961</v>
      </c>
      <c r="I33" s="447">
        <v>150294</v>
      </c>
      <c r="J33" s="447">
        <v>95030</v>
      </c>
      <c r="K33" s="447">
        <v>179</v>
      </c>
      <c r="L33" s="447">
        <v>43790</v>
      </c>
      <c r="M33" s="447">
        <v>22391</v>
      </c>
      <c r="N33" s="447">
        <v>43</v>
      </c>
      <c r="O33" s="447">
        <f t="shared" si="1"/>
        <v>311727</v>
      </c>
      <c r="P33" s="447">
        <v>12132</v>
      </c>
      <c r="Q33" s="447">
        <v>10618</v>
      </c>
      <c r="R33" s="447">
        <v>2046</v>
      </c>
      <c r="S33" s="447">
        <v>8537</v>
      </c>
      <c r="T33" s="447">
        <v>9019</v>
      </c>
      <c r="U33" s="447">
        <v>13</v>
      </c>
      <c r="V33" s="447">
        <v>42365</v>
      </c>
    </row>
    <row r="34" spans="1:22" ht="21" x14ac:dyDescent="0.35">
      <c r="A34" s="446" t="s">
        <v>121</v>
      </c>
      <c r="B34" s="447">
        <v>50224</v>
      </c>
      <c r="C34" s="447">
        <v>26184</v>
      </c>
      <c r="D34" s="447">
        <v>40</v>
      </c>
      <c r="E34" s="447">
        <v>18943</v>
      </c>
      <c r="F34" s="447">
        <v>12009</v>
      </c>
      <c r="G34" s="447">
        <v>3</v>
      </c>
      <c r="H34" s="447">
        <f t="shared" si="0"/>
        <v>107403</v>
      </c>
      <c r="I34" s="447">
        <v>124438</v>
      </c>
      <c r="J34" s="447">
        <v>55544</v>
      </c>
      <c r="K34" s="447">
        <v>93</v>
      </c>
      <c r="L34" s="447">
        <v>45550</v>
      </c>
      <c r="M34" s="447">
        <v>26063</v>
      </c>
      <c r="N34" s="447">
        <v>44</v>
      </c>
      <c r="O34" s="447">
        <f t="shared" si="1"/>
        <v>251732</v>
      </c>
      <c r="P34" s="447">
        <v>12447</v>
      </c>
      <c r="Q34" s="447">
        <v>8379</v>
      </c>
      <c r="R34" s="447">
        <v>529</v>
      </c>
      <c r="S34" s="447">
        <v>7811</v>
      </c>
      <c r="T34" s="447">
        <v>6800</v>
      </c>
      <c r="U34" s="447">
        <v>161</v>
      </c>
      <c r="V34" s="447">
        <v>36127</v>
      </c>
    </row>
    <row r="35" spans="1:22" ht="21" x14ac:dyDescent="0.35">
      <c r="A35" s="446" t="s">
        <v>122</v>
      </c>
      <c r="B35" s="447">
        <v>16903</v>
      </c>
      <c r="C35" s="447">
        <v>13914</v>
      </c>
      <c r="D35" s="447">
        <v>1</v>
      </c>
      <c r="E35" s="447">
        <v>7602</v>
      </c>
      <c r="F35" s="447">
        <v>4601</v>
      </c>
      <c r="G35" s="447">
        <v>1</v>
      </c>
      <c r="H35" s="447">
        <f t="shared" si="0"/>
        <v>43022</v>
      </c>
      <c r="I35" s="447">
        <v>45588</v>
      </c>
      <c r="J35" s="447">
        <v>26701</v>
      </c>
      <c r="K35" s="447">
        <v>19</v>
      </c>
      <c r="L35" s="447">
        <v>19405</v>
      </c>
      <c r="M35" s="447">
        <v>9086</v>
      </c>
      <c r="N35" s="447">
        <v>52</v>
      </c>
      <c r="O35" s="447">
        <f t="shared" si="1"/>
        <v>100851</v>
      </c>
      <c r="P35" s="447">
        <v>9370</v>
      </c>
      <c r="Q35" s="447">
        <v>5790</v>
      </c>
      <c r="R35" s="447">
        <v>736</v>
      </c>
      <c r="S35" s="447">
        <v>3694</v>
      </c>
      <c r="T35" s="447">
        <v>3435</v>
      </c>
      <c r="U35" s="447">
        <v>33</v>
      </c>
      <c r="V35" s="447">
        <v>23058</v>
      </c>
    </row>
    <row r="36" spans="1:22" s="449" customFormat="1" ht="21" x14ac:dyDescent="0.35">
      <c r="A36" s="446" t="s">
        <v>90</v>
      </c>
      <c r="B36" s="448">
        <f>SUM(B6:B35)</f>
        <v>1221641</v>
      </c>
      <c r="C36" s="448">
        <f t="shared" ref="C36:V36" si="2">SUM(C6:C35)</f>
        <v>887130</v>
      </c>
      <c r="D36" s="448">
        <f t="shared" si="2"/>
        <v>811</v>
      </c>
      <c r="E36" s="448">
        <f t="shared" si="2"/>
        <v>1112765</v>
      </c>
      <c r="F36" s="448">
        <f t="shared" si="2"/>
        <v>716315</v>
      </c>
      <c r="G36" s="448">
        <f t="shared" si="2"/>
        <v>339</v>
      </c>
      <c r="H36" s="448">
        <f t="shared" si="2"/>
        <v>3939001</v>
      </c>
      <c r="I36" s="448">
        <f t="shared" si="2"/>
        <v>3048264</v>
      </c>
      <c r="J36" s="448">
        <f t="shared" si="2"/>
        <v>1907016</v>
      </c>
      <c r="K36" s="448">
        <f t="shared" si="2"/>
        <v>2861</v>
      </c>
      <c r="L36" s="448">
        <f t="shared" si="2"/>
        <v>2733953</v>
      </c>
      <c r="M36" s="448">
        <f t="shared" si="2"/>
        <v>1636999</v>
      </c>
      <c r="N36" s="448">
        <f t="shared" si="2"/>
        <v>3297</v>
      </c>
      <c r="O36" s="448">
        <f t="shared" si="2"/>
        <v>9332390</v>
      </c>
      <c r="P36" s="448">
        <f t="shared" si="2"/>
        <v>359302</v>
      </c>
      <c r="Q36" s="448">
        <f t="shared" si="2"/>
        <v>347423</v>
      </c>
      <c r="R36" s="448">
        <f t="shared" si="2"/>
        <v>42370</v>
      </c>
      <c r="S36" s="448">
        <f t="shared" si="2"/>
        <v>339945</v>
      </c>
      <c r="T36" s="448">
        <f t="shared" si="2"/>
        <v>279525</v>
      </c>
      <c r="U36" s="448">
        <f t="shared" si="2"/>
        <v>19610</v>
      </c>
      <c r="V36" s="448">
        <f t="shared" si="2"/>
        <v>1388175</v>
      </c>
    </row>
  </sheetData>
  <mergeCells count="8">
    <mergeCell ref="B4:H4"/>
    <mergeCell ref="I4:O4"/>
    <mergeCell ref="P4:V4"/>
    <mergeCell ref="A1:V1"/>
    <mergeCell ref="A2:V2"/>
    <mergeCell ref="B3:H3"/>
    <mergeCell ref="I3:O3"/>
    <mergeCell ref="P3:V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election activeCell="O3" sqref="O3"/>
    </sheetView>
  </sheetViews>
  <sheetFormatPr defaultRowHeight="18.75" x14ac:dyDescent="0.4"/>
  <cols>
    <col min="1" max="1" width="5" style="450" customWidth="1"/>
    <col min="2" max="2" width="34.5703125" style="450" customWidth="1"/>
    <col min="3" max="3" width="12.7109375" customWidth="1"/>
    <col min="4" max="4" width="14.85546875" bestFit="1" customWidth="1"/>
    <col min="5" max="5" width="13.28515625" bestFit="1" customWidth="1"/>
    <col min="6" max="6" width="13.7109375" bestFit="1" customWidth="1"/>
    <col min="7" max="7" width="12.85546875" customWidth="1"/>
    <col min="8" max="8" width="13.42578125" customWidth="1"/>
    <col min="9" max="9" width="9.42578125" style="450" customWidth="1"/>
    <col min="10" max="10" width="10.42578125" style="450" customWidth="1"/>
    <col min="11" max="11" width="9.28515625" style="450" customWidth="1"/>
    <col min="12" max="14" width="10.140625" style="450" customWidth="1"/>
    <col min="15" max="16" width="9.140625" style="450" customWidth="1"/>
    <col min="17" max="17" width="10.5703125" style="450" customWidth="1"/>
    <col min="18" max="18" width="9.140625" style="450" customWidth="1"/>
    <col min="19" max="16384" width="9.140625" style="450"/>
  </cols>
  <sheetData>
    <row r="1" spans="1:18" ht="27.75" customHeight="1" x14ac:dyDescent="0.4">
      <c r="A1" s="1072" t="s">
        <v>797</v>
      </c>
      <c r="B1" s="1072"/>
      <c r="C1" s="1072"/>
      <c r="D1" s="1072"/>
      <c r="E1" s="1072"/>
      <c r="F1" s="1072"/>
      <c r="G1" s="1072"/>
      <c r="H1" s="1072"/>
      <c r="I1" s="1072"/>
      <c r="J1" s="1072"/>
      <c r="K1" s="1072"/>
    </row>
    <row r="2" spans="1:18" ht="28.5" customHeight="1" x14ac:dyDescent="0.4">
      <c r="A2" s="1073" t="s">
        <v>786</v>
      </c>
      <c r="B2" s="1073"/>
      <c r="C2" s="1073"/>
      <c r="D2" s="1073"/>
      <c r="E2" s="1073"/>
      <c r="F2" s="1073"/>
      <c r="G2" s="1073"/>
      <c r="H2" s="1073"/>
      <c r="I2" s="1074"/>
      <c r="J2" s="1074"/>
      <c r="K2" s="1074"/>
    </row>
    <row r="3" spans="1:18" ht="107.25" customHeight="1" x14ac:dyDescent="0.4">
      <c r="A3" s="451" t="s">
        <v>125</v>
      </c>
      <c r="B3" s="452" t="s">
        <v>787</v>
      </c>
      <c r="C3" s="453" t="s">
        <v>788</v>
      </c>
      <c r="D3" s="453" t="s">
        <v>789</v>
      </c>
      <c r="E3" s="453" t="s">
        <v>790</v>
      </c>
      <c r="F3" s="453" t="s">
        <v>791</v>
      </c>
      <c r="G3" s="453" t="s">
        <v>792</v>
      </c>
      <c r="H3" s="453" t="s">
        <v>793</v>
      </c>
      <c r="I3" s="454" t="s">
        <v>794</v>
      </c>
      <c r="J3" s="454" t="s">
        <v>795</v>
      </c>
      <c r="K3" s="454" t="s">
        <v>796</v>
      </c>
    </row>
    <row r="4" spans="1:18" ht="23.1" customHeight="1" x14ac:dyDescent="0.4">
      <c r="A4" s="455">
        <v>1</v>
      </c>
      <c r="B4" s="456" t="s">
        <v>14</v>
      </c>
      <c r="C4" s="457">
        <v>2914709</v>
      </c>
      <c r="D4" s="457">
        <v>2351856</v>
      </c>
      <c r="E4" s="457">
        <v>205034</v>
      </c>
      <c r="F4" s="457">
        <v>1469697</v>
      </c>
      <c r="G4" s="457">
        <v>779436</v>
      </c>
      <c r="H4" s="457">
        <v>2130402</v>
      </c>
      <c r="I4" s="458">
        <f>D4/C4*100</f>
        <v>80.689221462588549</v>
      </c>
      <c r="J4" s="458">
        <f>G4/F4*100</f>
        <v>53.033788597241468</v>
      </c>
      <c r="K4" s="458">
        <f>H4/C4*100</f>
        <v>73.091413242282513</v>
      </c>
      <c r="L4" s="459"/>
      <c r="M4" s="459"/>
      <c r="N4" s="459"/>
      <c r="P4" s="459"/>
      <c r="Q4" s="459"/>
      <c r="R4" s="459"/>
    </row>
    <row r="5" spans="1:18" ht="23.1" customHeight="1" x14ac:dyDescent="0.4">
      <c r="A5" s="455">
        <v>2</v>
      </c>
      <c r="B5" s="456" t="s">
        <v>15</v>
      </c>
      <c r="C5" s="457">
        <v>3504485</v>
      </c>
      <c r="D5" s="457">
        <v>2659875</v>
      </c>
      <c r="E5" s="457">
        <v>115292</v>
      </c>
      <c r="F5" s="457">
        <v>3060161</v>
      </c>
      <c r="G5" s="457">
        <v>1223392</v>
      </c>
      <c r="H5" s="457">
        <v>2685703</v>
      </c>
      <c r="I5" s="458">
        <f t="shared" ref="I5:I49" si="0">D5/C5*100</f>
        <v>75.899169207458442</v>
      </c>
      <c r="J5" s="458">
        <f t="shared" ref="J5:J49" si="1">G5/F5*100</f>
        <v>39.978027299870824</v>
      </c>
      <c r="K5" s="458">
        <f t="shared" ref="K5:K49" si="2">H5/C5*100</f>
        <v>76.636167653735143</v>
      </c>
      <c r="L5" s="459"/>
      <c r="M5" s="459"/>
      <c r="N5" s="459"/>
      <c r="P5" s="459"/>
      <c r="Q5" s="459"/>
      <c r="R5" s="459"/>
    </row>
    <row r="6" spans="1:18" ht="23.1" customHeight="1" x14ac:dyDescent="0.4">
      <c r="A6" s="455">
        <v>3</v>
      </c>
      <c r="B6" s="456" t="s">
        <v>16</v>
      </c>
      <c r="C6" s="457">
        <v>1756623</v>
      </c>
      <c r="D6" s="457">
        <v>1564992</v>
      </c>
      <c r="E6" s="457">
        <v>320335</v>
      </c>
      <c r="F6" s="457">
        <v>877282</v>
      </c>
      <c r="G6" s="457">
        <v>620663</v>
      </c>
      <c r="H6" s="457">
        <v>973769</v>
      </c>
      <c r="I6" s="458">
        <f t="shared" si="0"/>
        <v>89.090943247355867</v>
      </c>
      <c r="J6" s="458">
        <f t="shared" si="1"/>
        <v>70.748402452119166</v>
      </c>
      <c r="K6" s="458">
        <f t="shared" si="2"/>
        <v>55.434148363080752</v>
      </c>
      <c r="L6" s="459"/>
      <c r="M6" s="459"/>
      <c r="N6" s="459"/>
      <c r="P6" s="459"/>
      <c r="Q6" s="459"/>
      <c r="R6" s="459"/>
    </row>
    <row r="7" spans="1:18" ht="23.1" customHeight="1" x14ac:dyDescent="0.4">
      <c r="A7" s="455">
        <v>4</v>
      </c>
      <c r="B7" s="456" t="s">
        <v>17</v>
      </c>
      <c r="C7" s="457">
        <v>1156394</v>
      </c>
      <c r="D7" s="457">
        <v>871943</v>
      </c>
      <c r="E7" s="457">
        <v>46615</v>
      </c>
      <c r="F7" s="457">
        <v>1073423</v>
      </c>
      <c r="G7" s="457">
        <v>796049</v>
      </c>
      <c r="H7" s="457">
        <v>957259</v>
      </c>
      <c r="I7" s="458">
        <f t="shared" si="0"/>
        <v>75.40189589361411</v>
      </c>
      <c r="J7" s="458">
        <f t="shared" si="1"/>
        <v>74.159860558232864</v>
      </c>
      <c r="K7" s="458">
        <f t="shared" si="2"/>
        <v>82.779658144196532</v>
      </c>
      <c r="L7" s="459"/>
      <c r="M7" s="459"/>
      <c r="N7" s="459"/>
      <c r="P7" s="459"/>
      <c r="Q7" s="459"/>
      <c r="R7" s="459"/>
    </row>
    <row r="8" spans="1:18" ht="23.1" customHeight="1" x14ac:dyDescent="0.4">
      <c r="A8" s="455">
        <v>5</v>
      </c>
      <c r="B8" s="456" t="s">
        <v>21</v>
      </c>
      <c r="C8" s="457">
        <v>236683</v>
      </c>
      <c r="D8" s="457">
        <v>220163</v>
      </c>
      <c r="E8" s="457">
        <v>14724</v>
      </c>
      <c r="F8" s="457">
        <v>199974</v>
      </c>
      <c r="G8" s="457">
        <v>135764</v>
      </c>
      <c r="H8" s="457">
        <v>152335</v>
      </c>
      <c r="I8" s="458">
        <f t="shared" si="0"/>
        <v>93.020200014365201</v>
      </c>
      <c r="J8" s="458">
        <f t="shared" si="1"/>
        <v>67.890825807354958</v>
      </c>
      <c r="K8" s="458">
        <f t="shared" si="2"/>
        <v>64.362459492232233</v>
      </c>
      <c r="L8" s="459"/>
      <c r="M8" s="459"/>
      <c r="N8" s="459"/>
      <c r="P8" s="459"/>
      <c r="Q8" s="459"/>
      <c r="R8" s="459"/>
    </row>
    <row r="9" spans="1:18" ht="23.1" customHeight="1" x14ac:dyDescent="0.4">
      <c r="A9" s="455">
        <v>6</v>
      </c>
      <c r="B9" s="456" t="s">
        <v>22</v>
      </c>
      <c r="C9" s="457">
        <v>68892</v>
      </c>
      <c r="D9" s="457">
        <v>62664</v>
      </c>
      <c r="E9" s="457">
        <v>8100</v>
      </c>
      <c r="F9" s="457">
        <v>31685</v>
      </c>
      <c r="G9" s="457">
        <v>31685</v>
      </c>
      <c r="H9" s="457">
        <v>60438</v>
      </c>
      <c r="I9" s="458">
        <f t="shared" si="0"/>
        <v>90.959763107472568</v>
      </c>
      <c r="J9" s="458">
        <f t="shared" si="1"/>
        <v>100</v>
      </c>
      <c r="K9" s="458">
        <f t="shared" si="2"/>
        <v>87.728618707542239</v>
      </c>
      <c r="L9" s="459"/>
      <c r="M9" s="459"/>
      <c r="N9" s="459"/>
      <c r="P9" s="459"/>
      <c r="Q9" s="459"/>
      <c r="R9" s="459"/>
    </row>
    <row r="10" spans="1:18" ht="23.1" customHeight="1" x14ac:dyDescent="0.4">
      <c r="A10" s="455">
        <v>7</v>
      </c>
      <c r="B10" s="456" t="s">
        <v>23</v>
      </c>
      <c r="C10" s="457">
        <v>117865</v>
      </c>
      <c r="D10" s="457">
        <v>86957</v>
      </c>
      <c r="E10" s="457">
        <v>3053</v>
      </c>
      <c r="F10" s="457">
        <v>64116</v>
      </c>
      <c r="G10" s="457">
        <v>61140</v>
      </c>
      <c r="H10" s="457">
        <v>49931</v>
      </c>
      <c r="I10" s="458">
        <f t="shared" si="0"/>
        <v>73.776778517795776</v>
      </c>
      <c r="J10" s="458">
        <f t="shared" si="1"/>
        <v>95.358412876661049</v>
      </c>
      <c r="K10" s="458">
        <f t="shared" si="2"/>
        <v>42.362872778178421</v>
      </c>
      <c r="L10" s="459"/>
      <c r="M10" s="459"/>
      <c r="N10" s="459"/>
      <c r="P10" s="459"/>
      <c r="Q10" s="459"/>
      <c r="R10" s="459"/>
    </row>
    <row r="11" spans="1:18" ht="23.1" customHeight="1" x14ac:dyDescent="0.4">
      <c r="A11" s="455">
        <v>8</v>
      </c>
      <c r="B11" s="456" t="s">
        <v>24</v>
      </c>
      <c r="C11" s="457">
        <v>111084</v>
      </c>
      <c r="D11" s="457">
        <v>90272</v>
      </c>
      <c r="E11" s="457">
        <v>41491</v>
      </c>
      <c r="F11" s="457">
        <v>110607</v>
      </c>
      <c r="G11" s="457">
        <v>83065</v>
      </c>
      <c r="H11" s="457">
        <v>97890</v>
      </c>
      <c r="I11" s="458">
        <f t="shared" si="0"/>
        <v>81.264628569370927</v>
      </c>
      <c r="J11" s="458">
        <f t="shared" si="1"/>
        <v>75.099225184662814</v>
      </c>
      <c r="K11" s="458">
        <f t="shared" si="2"/>
        <v>88.122501890461265</v>
      </c>
      <c r="L11" s="459"/>
      <c r="M11" s="459"/>
      <c r="N11" s="459"/>
      <c r="P11" s="459"/>
      <c r="Q11" s="459"/>
      <c r="R11" s="459"/>
    </row>
    <row r="12" spans="1:18" ht="23.1" customHeight="1" x14ac:dyDescent="0.4">
      <c r="A12" s="455">
        <v>9</v>
      </c>
      <c r="B12" s="456" t="s">
        <v>25</v>
      </c>
      <c r="C12" s="457">
        <v>266945</v>
      </c>
      <c r="D12" s="457">
        <v>220467</v>
      </c>
      <c r="E12" s="457">
        <v>48703</v>
      </c>
      <c r="F12" s="457">
        <v>239406</v>
      </c>
      <c r="G12" s="457">
        <v>165190</v>
      </c>
      <c r="H12" s="457">
        <v>179557</v>
      </c>
      <c r="I12" s="458">
        <f t="shared" si="0"/>
        <v>82.588922811815166</v>
      </c>
      <c r="J12" s="458">
        <f t="shared" si="1"/>
        <v>68.999941521933451</v>
      </c>
      <c r="K12" s="458">
        <f t="shared" si="2"/>
        <v>67.263668545955156</v>
      </c>
      <c r="L12" s="459"/>
      <c r="M12" s="459"/>
      <c r="N12" s="459"/>
      <c r="P12" s="459"/>
      <c r="Q12" s="459"/>
      <c r="R12" s="459"/>
    </row>
    <row r="13" spans="1:18" ht="23.1" customHeight="1" x14ac:dyDescent="0.4">
      <c r="A13" s="455">
        <v>10</v>
      </c>
      <c r="B13" s="456" t="s">
        <v>26</v>
      </c>
      <c r="C13" s="457">
        <v>154114</v>
      </c>
      <c r="D13" s="457">
        <v>159696</v>
      </c>
      <c r="E13" s="457">
        <v>19729</v>
      </c>
      <c r="F13" s="457">
        <v>130859</v>
      </c>
      <c r="G13" s="457">
        <v>112436</v>
      </c>
      <c r="H13" s="457">
        <v>145245</v>
      </c>
      <c r="I13" s="458">
        <f t="shared" si="0"/>
        <v>103.62199410825752</v>
      </c>
      <c r="J13" s="458">
        <f t="shared" si="1"/>
        <v>85.921488013816401</v>
      </c>
      <c r="K13" s="458">
        <f t="shared" si="2"/>
        <v>94.245169160491585</v>
      </c>
      <c r="L13" s="459"/>
      <c r="M13" s="459"/>
      <c r="N13" s="459"/>
      <c r="P13" s="459"/>
      <c r="Q13" s="459"/>
      <c r="R13" s="459"/>
    </row>
    <row r="14" spans="1:18" ht="23.1" customHeight="1" x14ac:dyDescent="0.4">
      <c r="A14" s="455">
        <v>11</v>
      </c>
      <c r="B14" s="456" t="s">
        <v>27</v>
      </c>
      <c r="C14" s="457">
        <v>2742</v>
      </c>
      <c r="D14" s="457">
        <v>2720</v>
      </c>
      <c r="E14" s="457">
        <v>149</v>
      </c>
      <c r="F14" s="457">
        <v>2742</v>
      </c>
      <c r="G14" s="457">
        <v>2742</v>
      </c>
      <c r="H14" s="457">
        <v>2742</v>
      </c>
      <c r="I14" s="458">
        <f t="shared" si="0"/>
        <v>99.197665937272063</v>
      </c>
      <c r="J14" s="458">
        <f t="shared" si="1"/>
        <v>100</v>
      </c>
      <c r="K14" s="458">
        <f t="shared" si="2"/>
        <v>100</v>
      </c>
      <c r="L14" s="459"/>
      <c r="M14" s="459"/>
      <c r="N14" s="459"/>
      <c r="P14" s="459"/>
      <c r="Q14" s="459"/>
      <c r="R14" s="459"/>
    </row>
    <row r="15" spans="1:18" ht="23.1" customHeight="1" x14ac:dyDescent="0.4">
      <c r="A15" s="455">
        <v>12</v>
      </c>
      <c r="B15" s="456" t="s">
        <v>28</v>
      </c>
      <c r="C15" s="460">
        <v>109463</v>
      </c>
      <c r="D15" s="460">
        <v>91053</v>
      </c>
      <c r="E15" s="460">
        <v>16605</v>
      </c>
      <c r="F15" s="460">
        <v>15390</v>
      </c>
      <c r="G15" s="460">
        <v>15390</v>
      </c>
      <c r="H15" s="460">
        <v>93558</v>
      </c>
      <c r="I15" s="458">
        <f t="shared" si="0"/>
        <v>83.18153165909942</v>
      </c>
      <c r="J15" s="458">
        <f t="shared" si="1"/>
        <v>100</v>
      </c>
      <c r="K15" s="458">
        <f t="shared" si="2"/>
        <v>85.469976156326794</v>
      </c>
      <c r="L15" s="459"/>
      <c r="M15" s="459"/>
      <c r="N15" s="459"/>
      <c r="P15" s="459"/>
      <c r="Q15" s="459"/>
      <c r="R15" s="459"/>
    </row>
    <row r="16" spans="1:18" ht="23.1" customHeight="1" x14ac:dyDescent="0.4">
      <c r="A16" s="455">
        <v>13</v>
      </c>
      <c r="B16" s="456" t="s">
        <v>32</v>
      </c>
      <c r="C16" s="457">
        <v>34022</v>
      </c>
      <c r="D16" s="457">
        <v>26467</v>
      </c>
      <c r="E16" s="457">
        <v>3049</v>
      </c>
      <c r="F16" s="457">
        <v>30972</v>
      </c>
      <c r="G16" s="457">
        <v>22126</v>
      </c>
      <c r="H16" s="457">
        <v>31166</v>
      </c>
      <c r="I16" s="458">
        <f t="shared" si="0"/>
        <v>77.793780494973845</v>
      </c>
      <c r="J16" s="458">
        <f t="shared" si="1"/>
        <v>71.438718842825779</v>
      </c>
      <c r="K16" s="458">
        <f t="shared" si="2"/>
        <v>91.605431779436827</v>
      </c>
      <c r="L16" s="459"/>
      <c r="M16" s="459"/>
      <c r="N16" s="459"/>
      <c r="P16" s="459"/>
      <c r="Q16" s="459"/>
      <c r="R16" s="459"/>
    </row>
    <row r="17" spans="1:18" ht="23.1" customHeight="1" x14ac:dyDescent="0.4">
      <c r="A17" s="455">
        <v>14</v>
      </c>
      <c r="B17" s="456" t="s">
        <v>33</v>
      </c>
      <c r="C17" s="457">
        <v>120259</v>
      </c>
      <c r="D17" s="457">
        <v>99578</v>
      </c>
      <c r="E17" s="457">
        <v>24617</v>
      </c>
      <c r="F17" s="457">
        <v>35003</v>
      </c>
      <c r="G17" s="457">
        <v>21053</v>
      </c>
      <c r="H17" s="457">
        <v>96267</v>
      </c>
      <c r="I17" s="458">
        <f t="shared" si="0"/>
        <v>82.802950298938129</v>
      </c>
      <c r="J17" s="458">
        <f t="shared" si="1"/>
        <v>60.146273176584863</v>
      </c>
      <c r="K17" s="458">
        <f t="shared" si="2"/>
        <v>80.049726008032664</v>
      </c>
      <c r="L17" s="459"/>
      <c r="M17" s="459"/>
      <c r="N17" s="459"/>
      <c r="P17" s="459"/>
      <c r="Q17" s="459"/>
      <c r="R17" s="459"/>
    </row>
    <row r="18" spans="1:18" ht="23.1" customHeight="1" x14ac:dyDescent="0.4">
      <c r="A18" s="455">
        <v>15</v>
      </c>
      <c r="B18" s="456" t="s">
        <v>34</v>
      </c>
      <c r="C18" s="457">
        <v>36206</v>
      </c>
      <c r="D18" s="457">
        <v>22790</v>
      </c>
      <c r="E18" s="457">
        <v>5341</v>
      </c>
      <c r="F18" s="457">
        <v>4703</v>
      </c>
      <c r="G18" s="457">
        <v>3052</v>
      </c>
      <c r="H18" s="457">
        <v>24390</v>
      </c>
      <c r="I18" s="458">
        <f t="shared" si="0"/>
        <v>62.945368171021379</v>
      </c>
      <c r="J18" s="458">
        <f t="shared" si="1"/>
        <v>64.894748033170316</v>
      </c>
      <c r="K18" s="458">
        <f t="shared" si="2"/>
        <v>67.364525216814897</v>
      </c>
      <c r="L18" s="459"/>
      <c r="M18" s="459"/>
      <c r="N18" s="459"/>
      <c r="P18" s="459"/>
      <c r="Q18" s="459"/>
      <c r="R18" s="459"/>
    </row>
    <row r="19" spans="1:18" ht="23.1" customHeight="1" x14ac:dyDescent="0.4">
      <c r="A19" s="455">
        <v>16</v>
      </c>
      <c r="B19" s="456" t="s">
        <v>35</v>
      </c>
      <c r="C19" s="457">
        <v>1841</v>
      </c>
      <c r="D19" s="457">
        <v>0</v>
      </c>
      <c r="E19" s="457">
        <v>36</v>
      </c>
      <c r="F19" s="457">
        <v>1091</v>
      </c>
      <c r="G19" s="457">
        <v>248</v>
      </c>
      <c r="H19" s="457">
        <v>1615</v>
      </c>
      <c r="I19" s="458">
        <f t="shared" si="0"/>
        <v>0</v>
      </c>
      <c r="J19" s="458">
        <f t="shared" si="1"/>
        <v>22.731439046746104</v>
      </c>
      <c r="K19" s="458">
        <f t="shared" si="2"/>
        <v>87.724063009234115</v>
      </c>
      <c r="L19" s="459"/>
      <c r="M19" s="459"/>
      <c r="N19" s="459"/>
      <c r="P19" s="459"/>
      <c r="Q19" s="459"/>
      <c r="R19" s="459"/>
    </row>
    <row r="20" spans="1:18" ht="23.1" customHeight="1" x14ac:dyDescent="0.4">
      <c r="A20" s="455">
        <v>17</v>
      </c>
      <c r="B20" s="456" t="s">
        <v>36</v>
      </c>
      <c r="C20" s="457">
        <v>3093</v>
      </c>
      <c r="D20" s="457">
        <v>2312</v>
      </c>
      <c r="E20" s="457">
        <v>500</v>
      </c>
      <c r="F20" s="457">
        <v>939</v>
      </c>
      <c r="G20" s="457">
        <v>320</v>
      </c>
      <c r="H20" s="457">
        <v>3080</v>
      </c>
      <c r="I20" s="458">
        <f t="shared" si="0"/>
        <v>74.749434206272227</v>
      </c>
      <c r="J20" s="458">
        <f t="shared" si="1"/>
        <v>34.078807241746539</v>
      </c>
      <c r="K20" s="458">
        <f t="shared" si="2"/>
        <v>99.579696087940505</v>
      </c>
      <c r="L20" s="459"/>
      <c r="M20" s="459"/>
      <c r="N20" s="459"/>
      <c r="P20" s="459"/>
      <c r="Q20" s="459"/>
      <c r="R20" s="459"/>
    </row>
    <row r="21" spans="1:18" ht="23.1" customHeight="1" x14ac:dyDescent="0.4">
      <c r="A21" s="455">
        <v>18</v>
      </c>
      <c r="B21" s="456" t="s">
        <v>37</v>
      </c>
      <c r="C21" s="457">
        <v>2581</v>
      </c>
      <c r="D21" s="457">
        <v>1232</v>
      </c>
      <c r="E21" s="457">
        <v>266</v>
      </c>
      <c r="F21" s="457">
        <v>0</v>
      </c>
      <c r="G21" s="457">
        <v>0</v>
      </c>
      <c r="H21" s="457">
        <v>1245</v>
      </c>
      <c r="I21" s="458">
        <f t="shared" si="0"/>
        <v>47.733436652460284</v>
      </c>
      <c r="J21" s="458" t="e">
        <f t="shared" si="1"/>
        <v>#DIV/0!</v>
      </c>
      <c r="K21" s="458">
        <f t="shared" si="2"/>
        <v>48.237117396357995</v>
      </c>
      <c r="L21" s="459"/>
      <c r="M21" s="459"/>
      <c r="N21" s="459"/>
      <c r="P21" s="459"/>
      <c r="Q21" s="459"/>
      <c r="R21" s="459"/>
    </row>
    <row r="22" spans="1:18" ht="23.1" customHeight="1" x14ac:dyDescent="0.4">
      <c r="A22" s="455">
        <v>19</v>
      </c>
      <c r="B22" s="456" t="s">
        <v>38</v>
      </c>
      <c r="C22" s="457">
        <v>38180</v>
      </c>
      <c r="D22" s="457">
        <v>11861</v>
      </c>
      <c r="E22" s="457">
        <v>4418</v>
      </c>
      <c r="F22" s="457">
        <v>20483</v>
      </c>
      <c r="G22" s="457">
        <v>14428</v>
      </c>
      <c r="H22" s="457">
        <v>11862</v>
      </c>
      <c r="I22" s="458">
        <f t="shared" si="0"/>
        <v>31.06600314300681</v>
      </c>
      <c r="J22" s="458">
        <f t="shared" si="1"/>
        <v>70.438900551676994</v>
      </c>
      <c r="K22" s="458">
        <f t="shared" si="2"/>
        <v>31.06862231534835</v>
      </c>
      <c r="L22" s="459"/>
      <c r="M22" s="459"/>
      <c r="N22" s="459"/>
      <c r="P22" s="459"/>
      <c r="Q22" s="459"/>
      <c r="R22" s="459"/>
    </row>
    <row r="23" spans="1:18" ht="23.1" customHeight="1" x14ac:dyDescent="0.4">
      <c r="A23" s="455">
        <v>20</v>
      </c>
      <c r="B23" s="456" t="s">
        <v>39</v>
      </c>
      <c r="C23" s="457">
        <v>2085</v>
      </c>
      <c r="D23" s="457">
        <v>2085</v>
      </c>
      <c r="E23" s="457">
        <v>860</v>
      </c>
      <c r="F23" s="457">
        <v>1914</v>
      </c>
      <c r="G23" s="457">
        <v>1624</v>
      </c>
      <c r="H23" s="457">
        <v>1686</v>
      </c>
      <c r="I23" s="458">
        <f t="shared" si="0"/>
        <v>100</v>
      </c>
      <c r="J23" s="458">
        <f t="shared" si="1"/>
        <v>84.848484848484844</v>
      </c>
      <c r="K23" s="458">
        <f t="shared" si="2"/>
        <v>80.863309352517987</v>
      </c>
      <c r="L23" s="459"/>
      <c r="M23" s="459"/>
      <c r="N23" s="459"/>
      <c r="P23" s="459"/>
      <c r="Q23" s="459"/>
      <c r="R23" s="459"/>
    </row>
    <row r="24" spans="1:18" ht="23.1" customHeight="1" x14ac:dyDescent="0.4">
      <c r="A24" s="455">
        <v>21</v>
      </c>
      <c r="B24" s="456" t="s">
        <v>40</v>
      </c>
      <c r="C24" s="457">
        <v>16181</v>
      </c>
      <c r="D24" s="457">
        <v>13078</v>
      </c>
      <c r="E24" s="457">
        <v>5769</v>
      </c>
      <c r="F24" s="457">
        <v>14553</v>
      </c>
      <c r="G24" s="457">
        <v>14553</v>
      </c>
      <c r="H24" s="457">
        <v>13868</v>
      </c>
      <c r="I24" s="458">
        <f t="shared" si="0"/>
        <v>80.823187689265183</v>
      </c>
      <c r="J24" s="458">
        <f t="shared" si="1"/>
        <v>100</v>
      </c>
      <c r="K24" s="458">
        <f t="shared" si="2"/>
        <v>85.70545701748965</v>
      </c>
      <c r="L24" s="459"/>
      <c r="M24" s="459"/>
      <c r="N24" s="459"/>
      <c r="P24" s="459"/>
      <c r="Q24" s="459"/>
      <c r="R24" s="459"/>
    </row>
    <row r="25" spans="1:18" ht="23.1" customHeight="1" x14ac:dyDescent="0.4">
      <c r="A25" s="455">
        <v>22</v>
      </c>
      <c r="B25" s="461" t="s">
        <v>41</v>
      </c>
      <c r="C25" s="457">
        <v>627</v>
      </c>
      <c r="D25" s="457">
        <v>277</v>
      </c>
      <c r="E25" s="457">
        <v>104</v>
      </c>
      <c r="F25" s="457">
        <v>301</v>
      </c>
      <c r="G25" s="457">
        <v>299</v>
      </c>
      <c r="H25" s="457">
        <v>581</v>
      </c>
      <c r="I25" s="458">
        <f t="shared" si="0"/>
        <v>44.178628389154703</v>
      </c>
      <c r="J25" s="458">
        <f t="shared" si="1"/>
        <v>99.33554817275747</v>
      </c>
      <c r="K25" s="458">
        <f t="shared" si="2"/>
        <v>92.663476874003194</v>
      </c>
      <c r="L25" s="459"/>
      <c r="M25" s="459"/>
      <c r="N25" s="459"/>
      <c r="P25" s="459"/>
      <c r="Q25" s="459"/>
      <c r="R25" s="459"/>
    </row>
    <row r="26" spans="1:18" ht="23.1" customHeight="1" x14ac:dyDescent="0.4">
      <c r="A26" s="455">
        <v>23</v>
      </c>
      <c r="B26" s="461" t="s">
        <v>42</v>
      </c>
      <c r="C26" s="457">
        <v>17809</v>
      </c>
      <c r="D26" s="457">
        <v>8583</v>
      </c>
      <c r="E26" s="457">
        <v>523</v>
      </c>
      <c r="F26" s="457">
        <v>17221</v>
      </c>
      <c r="G26" s="457">
        <v>1229</v>
      </c>
      <c r="H26" s="457">
        <v>17220</v>
      </c>
      <c r="I26" s="458">
        <f t="shared" si="0"/>
        <v>48.194733000168455</v>
      </c>
      <c r="J26" s="458">
        <f t="shared" si="1"/>
        <v>7.136635503164741</v>
      </c>
      <c r="K26" s="458">
        <f t="shared" si="2"/>
        <v>96.692683474647652</v>
      </c>
      <c r="L26" s="459"/>
      <c r="M26" s="459"/>
      <c r="N26" s="459"/>
      <c r="P26" s="459"/>
      <c r="Q26" s="459"/>
      <c r="R26" s="459"/>
    </row>
    <row r="27" spans="1:18" ht="23.1" customHeight="1" x14ac:dyDescent="0.4">
      <c r="A27" s="455">
        <v>24</v>
      </c>
      <c r="B27" s="461" t="s">
        <v>43</v>
      </c>
      <c r="C27" s="457">
        <v>8862</v>
      </c>
      <c r="D27" s="457">
        <v>6725</v>
      </c>
      <c r="E27" s="457">
        <v>1594</v>
      </c>
      <c r="F27" s="457">
        <v>4483</v>
      </c>
      <c r="G27" s="457">
        <v>4483</v>
      </c>
      <c r="H27" s="457">
        <v>8123</v>
      </c>
      <c r="I27" s="458">
        <f t="shared" si="0"/>
        <v>75.88580455879034</v>
      </c>
      <c r="J27" s="458">
        <f t="shared" si="1"/>
        <v>100</v>
      </c>
      <c r="K27" s="458">
        <f t="shared" si="2"/>
        <v>91.661024599413224</v>
      </c>
      <c r="L27" s="459"/>
      <c r="M27" s="459"/>
      <c r="N27" s="459"/>
      <c r="P27" s="459"/>
      <c r="Q27" s="459"/>
      <c r="R27" s="459"/>
    </row>
    <row r="28" spans="1:18" ht="23.1" customHeight="1" x14ac:dyDescent="0.4">
      <c r="A28" s="455">
        <v>25</v>
      </c>
      <c r="B28" s="456" t="s">
        <v>44</v>
      </c>
      <c r="C28" s="457">
        <v>1082</v>
      </c>
      <c r="D28" s="457">
        <v>738</v>
      </c>
      <c r="E28" s="457">
        <v>9</v>
      </c>
      <c r="F28" s="457">
        <v>477</v>
      </c>
      <c r="G28" s="457">
        <v>265</v>
      </c>
      <c r="H28" s="457">
        <v>1023</v>
      </c>
      <c r="I28" s="458">
        <f t="shared" si="0"/>
        <v>68.207024029574853</v>
      </c>
      <c r="J28" s="458">
        <f t="shared" si="1"/>
        <v>55.555555555555557</v>
      </c>
      <c r="K28" s="458">
        <f t="shared" si="2"/>
        <v>94.547134935304982</v>
      </c>
      <c r="L28" s="459"/>
      <c r="M28" s="459"/>
      <c r="N28" s="459"/>
      <c r="P28" s="459"/>
      <c r="Q28" s="459"/>
      <c r="R28" s="459"/>
    </row>
    <row r="29" spans="1:18" ht="23.1" customHeight="1" x14ac:dyDescent="0.4">
      <c r="A29" s="455">
        <v>26</v>
      </c>
      <c r="B29" s="461" t="s">
        <v>45</v>
      </c>
      <c r="C29" s="457">
        <v>45229</v>
      </c>
      <c r="D29" s="457">
        <v>42361</v>
      </c>
      <c r="E29" s="457">
        <v>575</v>
      </c>
      <c r="F29" s="457">
        <v>45165</v>
      </c>
      <c r="G29" s="457">
        <v>40341</v>
      </c>
      <c r="H29" s="457">
        <v>45212</v>
      </c>
      <c r="I29" s="458">
        <f t="shared" si="0"/>
        <v>93.658935638638923</v>
      </c>
      <c r="J29" s="458">
        <f t="shared" si="1"/>
        <v>89.319163068747926</v>
      </c>
      <c r="K29" s="458">
        <f t="shared" si="2"/>
        <v>99.962413495765986</v>
      </c>
      <c r="L29" s="459"/>
      <c r="M29" s="459"/>
      <c r="N29" s="459"/>
      <c r="P29" s="459"/>
      <c r="Q29" s="459"/>
      <c r="R29" s="459"/>
    </row>
    <row r="30" spans="1:18" ht="23.1" customHeight="1" x14ac:dyDescent="0.4">
      <c r="A30" s="455">
        <v>27</v>
      </c>
      <c r="B30" s="461" t="s">
        <v>46</v>
      </c>
      <c r="C30" s="457">
        <v>144605</v>
      </c>
      <c r="D30" s="457">
        <v>73206</v>
      </c>
      <c r="E30" s="457">
        <v>15525</v>
      </c>
      <c r="F30" s="457">
        <v>144601</v>
      </c>
      <c r="G30" s="457">
        <v>82927</v>
      </c>
      <c r="H30" s="457">
        <v>142603</v>
      </c>
      <c r="I30" s="458">
        <f t="shared" si="0"/>
        <v>50.624805504650602</v>
      </c>
      <c r="J30" s="458">
        <f t="shared" si="1"/>
        <v>57.348842677436529</v>
      </c>
      <c r="K30" s="458">
        <f t="shared" si="2"/>
        <v>98.615538881781404</v>
      </c>
      <c r="L30" s="459"/>
      <c r="M30" s="459"/>
      <c r="N30" s="459"/>
      <c r="P30" s="459"/>
      <c r="Q30" s="459"/>
      <c r="R30" s="459"/>
    </row>
    <row r="31" spans="1:18" ht="23.1" customHeight="1" x14ac:dyDescent="0.4">
      <c r="A31" s="455">
        <v>28</v>
      </c>
      <c r="B31" s="456" t="s">
        <v>47</v>
      </c>
      <c r="C31" s="457">
        <v>73640</v>
      </c>
      <c r="D31" s="457">
        <v>25887</v>
      </c>
      <c r="E31" s="457">
        <v>18536</v>
      </c>
      <c r="F31" s="457">
        <v>65961</v>
      </c>
      <c r="G31" s="457">
        <v>65961</v>
      </c>
      <c r="H31" s="457">
        <v>73640</v>
      </c>
      <c r="I31" s="458">
        <f t="shared" si="0"/>
        <v>35.153449212384572</v>
      </c>
      <c r="J31" s="458">
        <f t="shared" si="1"/>
        <v>100</v>
      </c>
      <c r="K31" s="458">
        <f t="shared" si="2"/>
        <v>100</v>
      </c>
      <c r="L31" s="459"/>
      <c r="M31" s="459"/>
      <c r="N31" s="459"/>
      <c r="P31" s="459"/>
      <c r="Q31" s="459"/>
      <c r="R31" s="459"/>
    </row>
    <row r="32" spans="1:18" ht="23.1" customHeight="1" x14ac:dyDescent="0.4">
      <c r="A32" s="455">
        <v>29</v>
      </c>
      <c r="B32" s="456" t="s">
        <v>48</v>
      </c>
      <c r="C32" s="457">
        <v>95856</v>
      </c>
      <c r="D32" s="457">
        <v>80429</v>
      </c>
      <c r="E32" s="457">
        <v>71199</v>
      </c>
      <c r="F32" s="457">
        <v>95856</v>
      </c>
      <c r="G32" s="457">
        <v>95856</v>
      </c>
      <c r="H32" s="457">
        <v>7475</v>
      </c>
      <c r="I32" s="458">
        <f t="shared" si="0"/>
        <v>83.906067434485067</v>
      </c>
      <c r="J32" s="458">
        <f t="shared" si="1"/>
        <v>100</v>
      </c>
      <c r="K32" s="458">
        <f t="shared" si="2"/>
        <v>7.7981555666833584</v>
      </c>
      <c r="L32" s="459"/>
      <c r="M32" s="459"/>
      <c r="N32" s="459"/>
      <c r="P32" s="459"/>
      <c r="Q32" s="459"/>
      <c r="R32" s="459"/>
    </row>
    <row r="33" spans="1:18" ht="23.1" customHeight="1" x14ac:dyDescent="0.4">
      <c r="A33" s="455">
        <v>30</v>
      </c>
      <c r="B33" s="456" t="s">
        <v>49</v>
      </c>
      <c r="C33" s="457">
        <v>258</v>
      </c>
      <c r="D33" s="457">
        <v>249</v>
      </c>
      <c r="E33" s="457">
        <v>89</v>
      </c>
      <c r="F33" s="457">
        <v>256</v>
      </c>
      <c r="G33" s="457">
        <v>75</v>
      </c>
      <c r="H33" s="457">
        <v>257</v>
      </c>
      <c r="I33" s="458">
        <f t="shared" si="0"/>
        <v>96.511627906976756</v>
      </c>
      <c r="J33" s="458">
        <f t="shared" si="1"/>
        <v>29.296875</v>
      </c>
      <c r="K33" s="458">
        <f t="shared" si="2"/>
        <v>99.612403100775197</v>
      </c>
      <c r="L33" s="459"/>
      <c r="M33" s="459"/>
      <c r="N33" s="459"/>
      <c r="P33" s="459"/>
      <c r="Q33" s="459"/>
      <c r="R33" s="459"/>
    </row>
    <row r="34" spans="1:18" ht="23.1" customHeight="1" x14ac:dyDescent="0.4">
      <c r="A34" s="455">
        <v>31</v>
      </c>
      <c r="B34" s="456" t="s">
        <v>50</v>
      </c>
      <c r="C34" s="457">
        <v>0</v>
      </c>
      <c r="D34" s="457">
        <v>0</v>
      </c>
      <c r="E34" s="457">
        <v>0</v>
      </c>
      <c r="F34" s="457">
        <v>0</v>
      </c>
      <c r="G34" s="457">
        <v>0</v>
      </c>
      <c r="H34" s="457">
        <v>0</v>
      </c>
      <c r="I34" s="458" t="e">
        <f t="shared" si="0"/>
        <v>#DIV/0!</v>
      </c>
      <c r="J34" s="458" t="e">
        <f t="shared" si="1"/>
        <v>#DIV/0!</v>
      </c>
      <c r="K34" s="458" t="e">
        <f t="shared" si="2"/>
        <v>#DIV/0!</v>
      </c>
      <c r="L34" s="459"/>
      <c r="M34" s="459"/>
      <c r="N34" s="459"/>
      <c r="P34" s="459"/>
      <c r="Q34" s="459"/>
      <c r="R34" s="459"/>
    </row>
    <row r="35" spans="1:18" ht="23.1" customHeight="1" x14ac:dyDescent="0.4">
      <c r="A35" s="455">
        <v>32</v>
      </c>
      <c r="B35" s="456" t="s">
        <v>51</v>
      </c>
      <c r="C35" s="457">
        <v>680</v>
      </c>
      <c r="D35" s="457">
        <v>680</v>
      </c>
      <c r="E35" s="457">
        <v>184</v>
      </c>
      <c r="F35" s="457">
        <v>0</v>
      </c>
      <c r="G35" s="457">
        <v>0</v>
      </c>
      <c r="H35" s="457">
        <v>0</v>
      </c>
      <c r="I35" s="458">
        <f t="shared" si="0"/>
        <v>100</v>
      </c>
      <c r="J35" s="458" t="e">
        <f t="shared" si="1"/>
        <v>#DIV/0!</v>
      </c>
      <c r="K35" s="458">
        <f t="shared" si="2"/>
        <v>0</v>
      </c>
      <c r="L35" s="459"/>
      <c r="M35" s="459"/>
      <c r="N35" s="459"/>
      <c r="P35" s="459"/>
      <c r="Q35" s="459"/>
      <c r="R35" s="459"/>
    </row>
    <row r="36" spans="1:18" ht="23.1" customHeight="1" x14ac:dyDescent="0.4">
      <c r="A36" s="455">
        <v>33</v>
      </c>
      <c r="B36" s="456" t="s">
        <v>52</v>
      </c>
      <c r="C36" s="457">
        <v>842</v>
      </c>
      <c r="D36" s="457">
        <v>826</v>
      </c>
      <c r="E36" s="457">
        <v>144</v>
      </c>
      <c r="F36" s="457">
        <v>723</v>
      </c>
      <c r="G36" s="457">
        <v>366</v>
      </c>
      <c r="H36" s="457">
        <v>840</v>
      </c>
      <c r="I36" s="458">
        <f t="shared" si="0"/>
        <v>98.099762470308789</v>
      </c>
      <c r="J36" s="458">
        <f t="shared" si="1"/>
        <v>50.622406639004147</v>
      </c>
      <c r="K36" s="458">
        <f t="shared" si="2"/>
        <v>99.762470308788593</v>
      </c>
      <c r="L36" s="459"/>
      <c r="M36" s="459"/>
      <c r="N36" s="459"/>
      <c r="P36" s="459"/>
      <c r="Q36" s="459"/>
      <c r="R36" s="459"/>
    </row>
    <row r="37" spans="1:18" ht="23.1" customHeight="1" x14ac:dyDescent="0.4">
      <c r="A37" s="455">
        <v>34</v>
      </c>
      <c r="B37" s="456" t="s">
        <v>56</v>
      </c>
      <c r="C37" s="457">
        <v>2559614</v>
      </c>
      <c r="D37" s="457">
        <v>1955982</v>
      </c>
      <c r="E37" s="457">
        <v>222966</v>
      </c>
      <c r="F37" s="457">
        <v>200085</v>
      </c>
      <c r="G37" s="457">
        <v>200085</v>
      </c>
      <c r="H37" s="457">
        <v>1566870</v>
      </c>
      <c r="I37" s="458">
        <f t="shared" si="0"/>
        <v>76.417069136205697</v>
      </c>
      <c r="J37" s="458">
        <f t="shared" si="1"/>
        <v>100</v>
      </c>
      <c r="K37" s="458">
        <f t="shared" si="2"/>
        <v>61.21508946270805</v>
      </c>
      <c r="L37" s="459"/>
      <c r="M37" s="459"/>
      <c r="N37" s="459"/>
      <c r="P37" s="459"/>
      <c r="Q37" s="459"/>
      <c r="R37" s="459"/>
    </row>
    <row r="38" spans="1:18" ht="23.1" customHeight="1" x14ac:dyDescent="0.4">
      <c r="A38" s="455">
        <v>35</v>
      </c>
      <c r="B38" s="456" t="s">
        <v>57</v>
      </c>
      <c r="C38" s="457">
        <v>1732990</v>
      </c>
      <c r="D38" s="457">
        <v>1664110</v>
      </c>
      <c r="E38" s="457">
        <v>114305</v>
      </c>
      <c r="F38" s="457">
        <v>1582915</v>
      </c>
      <c r="G38" s="457">
        <v>1033443</v>
      </c>
      <c r="H38" s="457">
        <v>1127700</v>
      </c>
      <c r="I38" s="458">
        <f t="shared" si="0"/>
        <v>96.025366562992289</v>
      </c>
      <c r="J38" s="458">
        <f t="shared" si="1"/>
        <v>65.287333811354358</v>
      </c>
      <c r="K38" s="458">
        <f t="shared" si="2"/>
        <v>65.07250474613241</v>
      </c>
      <c r="L38" s="459"/>
      <c r="M38" s="459"/>
      <c r="N38" s="459"/>
      <c r="P38" s="459"/>
      <c r="Q38" s="459"/>
      <c r="R38" s="459"/>
    </row>
    <row r="39" spans="1:18" ht="23.1" customHeight="1" x14ac:dyDescent="0.4">
      <c r="A39" s="455">
        <v>36</v>
      </c>
      <c r="B39" s="456" t="s">
        <v>63</v>
      </c>
      <c r="C39" s="457">
        <v>0</v>
      </c>
      <c r="D39" s="457">
        <v>0</v>
      </c>
      <c r="E39" s="457">
        <v>0</v>
      </c>
      <c r="F39" s="457">
        <v>0</v>
      </c>
      <c r="G39" s="457">
        <v>0</v>
      </c>
      <c r="H39" s="457">
        <v>0</v>
      </c>
      <c r="I39" s="458" t="e">
        <f t="shared" si="0"/>
        <v>#DIV/0!</v>
      </c>
      <c r="J39" s="458" t="e">
        <f t="shared" si="1"/>
        <v>#DIV/0!</v>
      </c>
      <c r="K39" s="458" t="e">
        <f t="shared" si="2"/>
        <v>#DIV/0!</v>
      </c>
      <c r="L39" s="459"/>
      <c r="M39" s="459"/>
      <c r="N39" s="459"/>
      <c r="P39" s="459"/>
      <c r="Q39" s="459"/>
      <c r="R39" s="459"/>
    </row>
    <row r="40" spans="1:18" ht="23.1" customHeight="1" x14ac:dyDescent="0.4">
      <c r="A40" s="455">
        <v>37</v>
      </c>
      <c r="B40" s="456" t="s">
        <v>64</v>
      </c>
      <c r="C40" s="457">
        <v>0</v>
      </c>
      <c r="D40" s="457">
        <v>0</v>
      </c>
      <c r="E40" s="457">
        <v>0</v>
      </c>
      <c r="F40" s="457">
        <v>0</v>
      </c>
      <c r="G40" s="457">
        <v>0</v>
      </c>
      <c r="H40" s="457">
        <v>0</v>
      </c>
      <c r="I40" s="458" t="e">
        <f t="shared" si="0"/>
        <v>#DIV/0!</v>
      </c>
      <c r="J40" s="458" t="e">
        <f t="shared" si="1"/>
        <v>#DIV/0!</v>
      </c>
      <c r="K40" s="458" t="e">
        <f t="shared" si="2"/>
        <v>#DIV/0!</v>
      </c>
      <c r="L40" s="459"/>
      <c r="M40" s="459"/>
      <c r="N40" s="459"/>
      <c r="P40" s="459"/>
      <c r="Q40" s="459"/>
      <c r="R40" s="459"/>
    </row>
    <row r="41" spans="1:18" ht="23.1" customHeight="1" x14ac:dyDescent="0.4">
      <c r="A41" s="455">
        <v>38</v>
      </c>
      <c r="B41" s="456" t="s">
        <v>65</v>
      </c>
      <c r="C41" s="457">
        <v>0</v>
      </c>
      <c r="D41" s="457">
        <v>0</v>
      </c>
      <c r="E41" s="457">
        <v>0</v>
      </c>
      <c r="F41" s="457">
        <v>0</v>
      </c>
      <c r="G41" s="457">
        <v>0</v>
      </c>
      <c r="H41" s="457">
        <v>0</v>
      </c>
      <c r="I41" s="458" t="e">
        <f t="shared" si="0"/>
        <v>#DIV/0!</v>
      </c>
      <c r="J41" s="458" t="e">
        <f t="shared" si="1"/>
        <v>#DIV/0!</v>
      </c>
      <c r="K41" s="458" t="e">
        <f t="shared" si="2"/>
        <v>#DIV/0!</v>
      </c>
      <c r="L41" s="459"/>
      <c r="M41" s="459"/>
      <c r="N41" s="459"/>
      <c r="P41" s="459"/>
      <c r="Q41" s="459"/>
      <c r="R41" s="459"/>
    </row>
    <row r="42" spans="1:18" ht="23.1" customHeight="1" x14ac:dyDescent="0.4">
      <c r="A42" s="455">
        <v>39</v>
      </c>
      <c r="B42" s="456" t="s">
        <v>68</v>
      </c>
      <c r="C42" s="457">
        <v>0</v>
      </c>
      <c r="D42" s="457">
        <v>0</v>
      </c>
      <c r="E42" s="457">
        <v>0</v>
      </c>
      <c r="F42" s="457">
        <v>0</v>
      </c>
      <c r="G42" s="457">
        <v>0</v>
      </c>
      <c r="H42" s="457">
        <v>0</v>
      </c>
      <c r="I42" s="458" t="e">
        <f t="shared" si="0"/>
        <v>#DIV/0!</v>
      </c>
      <c r="J42" s="458" t="e">
        <f t="shared" si="1"/>
        <v>#DIV/0!</v>
      </c>
      <c r="K42" s="458" t="e">
        <f t="shared" si="2"/>
        <v>#DIV/0!</v>
      </c>
      <c r="L42" s="459"/>
      <c r="M42" s="459"/>
      <c r="N42" s="459"/>
      <c r="P42" s="459"/>
      <c r="Q42" s="459"/>
      <c r="R42" s="459"/>
    </row>
    <row r="43" spans="1:18" ht="23.1" customHeight="1" x14ac:dyDescent="0.4">
      <c r="A43" s="455">
        <v>40</v>
      </c>
      <c r="B43" s="456" t="s">
        <v>72</v>
      </c>
      <c r="C43" s="457">
        <v>0</v>
      </c>
      <c r="D43" s="457">
        <v>0</v>
      </c>
      <c r="E43" s="457">
        <v>0</v>
      </c>
      <c r="F43" s="457">
        <v>0</v>
      </c>
      <c r="G43" s="457">
        <v>0</v>
      </c>
      <c r="H43" s="457">
        <v>0</v>
      </c>
      <c r="I43" s="458" t="e">
        <f t="shared" si="0"/>
        <v>#DIV/0!</v>
      </c>
      <c r="J43" s="458" t="e">
        <f t="shared" si="1"/>
        <v>#DIV/0!</v>
      </c>
      <c r="K43" s="458" t="e">
        <f t="shared" si="2"/>
        <v>#DIV/0!</v>
      </c>
      <c r="L43" s="459"/>
      <c r="M43" s="459"/>
      <c r="N43" s="459"/>
      <c r="P43" s="459"/>
      <c r="Q43" s="459"/>
      <c r="R43" s="459"/>
    </row>
    <row r="44" spans="1:18" ht="23.1" customHeight="1" x14ac:dyDescent="0.4">
      <c r="A44" s="455">
        <v>41</v>
      </c>
      <c r="B44" s="456" t="s">
        <v>73</v>
      </c>
      <c r="C44" s="457">
        <v>0</v>
      </c>
      <c r="D44" s="457">
        <v>0</v>
      </c>
      <c r="E44" s="457">
        <v>0</v>
      </c>
      <c r="F44" s="457">
        <v>0</v>
      </c>
      <c r="G44" s="457">
        <v>0</v>
      </c>
      <c r="H44" s="457">
        <v>0</v>
      </c>
      <c r="I44" s="458" t="e">
        <f t="shared" si="0"/>
        <v>#DIV/0!</v>
      </c>
      <c r="J44" s="458" t="e">
        <f t="shared" si="1"/>
        <v>#DIV/0!</v>
      </c>
      <c r="K44" s="458" t="e">
        <f t="shared" si="2"/>
        <v>#DIV/0!</v>
      </c>
      <c r="L44" s="459"/>
      <c r="M44" s="459"/>
      <c r="N44" s="459"/>
      <c r="P44" s="459"/>
      <c r="Q44" s="459"/>
      <c r="R44" s="459"/>
    </row>
    <row r="45" spans="1:18" ht="23.1" customHeight="1" x14ac:dyDescent="0.4">
      <c r="A45" s="455">
        <v>42</v>
      </c>
      <c r="B45" s="456" t="s">
        <v>74</v>
      </c>
      <c r="C45" s="457">
        <v>0</v>
      </c>
      <c r="D45" s="457">
        <v>0</v>
      </c>
      <c r="E45" s="457">
        <v>0</v>
      </c>
      <c r="F45" s="457">
        <v>0</v>
      </c>
      <c r="G45" s="457">
        <v>0</v>
      </c>
      <c r="H45" s="457">
        <v>0</v>
      </c>
      <c r="I45" s="458" t="e">
        <f t="shared" si="0"/>
        <v>#DIV/0!</v>
      </c>
      <c r="J45" s="458" t="e">
        <f t="shared" si="1"/>
        <v>#DIV/0!</v>
      </c>
      <c r="K45" s="458" t="e">
        <f t="shared" si="2"/>
        <v>#DIV/0!</v>
      </c>
      <c r="L45" s="459"/>
      <c r="M45" s="459"/>
      <c r="N45" s="459"/>
      <c r="P45" s="459"/>
      <c r="Q45" s="459"/>
      <c r="R45" s="459"/>
    </row>
    <row r="46" spans="1:18" ht="23.1" customHeight="1" x14ac:dyDescent="0.4">
      <c r="A46" s="455">
        <v>43</v>
      </c>
      <c r="B46" s="456" t="s">
        <v>75</v>
      </c>
      <c r="C46" s="457">
        <v>105435</v>
      </c>
      <c r="D46" s="457">
        <v>105435</v>
      </c>
      <c r="E46" s="457">
        <v>0</v>
      </c>
      <c r="F46" s="457">
        <v>92662</v>
      </c>
      <c r="G46" s="457">
        <v>92662</v>
      </c>
      <c r="H46" s="457">
        <v>105435</v>
      </c>
      <c r="I46" s="458">
        <f t="shared" si="0"/>
        <v>100</v>
      </c>
      <c r="J46" s="458">
        <f t="shared" si="1"/>
        <v>100</v>
      </c>
      <c r="K46" s="458">
        <f t="shared" si="2"/>
        <v>100</v>
      </c>
      <c r="L46" s="459"/>
      <c r="M46" s="459"/>
      <c r="N46" s="459"/>
      <c r="P46" s="459"/>
      <c r="Q46" s="459"/>
      <c r="R46" s="459"/>
    </row>
    <row r="47" spans="1:18" ht="23.1" customHeight="1" x14ac:dyDescent="0.4">
      <c r="A47" s="455">
        <v>44</v>
      </c>
      <c r="B47" s="456" t="s">
        <v>79</v>
      </c>
      <c r="C47" s="457">
        <v>930932</v>
      </c>
      <c r="D47" s="457">
        <v>0</v>
      </c>
      <c r="E47" s="457">
        <v>237366</v>
      </c>
      <c r="F47" s="457">
        <v>0</v>
      </c>
      <c r="G47" s="457">
        <v>0</v>
      </c>
      <c r="H47" s="457">
        <v>930932</v>
      </c>
      <c r="I47" s="458">
        <f>D47/C47*100</f>
        <v>0</v>
      </c>
      <c r="J47" s="458" t="e">
        <f>G47/F47*100</f>
        <v>#DIV/0!</v>
      </c>
      <c r="K47" s="458">
        <f>H47/C47*100</f>
        <v>100</v>
      </c>
      <c r="L47" s="459"/>
      <c r="M47" s="459"/>
      <c r="N47" s="459"/>
      <c r="P47" s="459"/>
      <c r="Q47" s="459"/>
      <c r="R47" s="459"/>
    </row>
    <row r="48" spans="1:18" ht="23.1" customHeight="1" x14ac:dyDescent="0.4">
      <c r="A48" s="455">
        <v>45</v>
      </c>
      <c r="B48" s="456" t="s">
        <v>80</v>
      </c>
      <c r="C48" s="457">
        <v>0</v>
      </c>
      <c r="D48" s="457">
        <v>0</v>
      </c>
      <c r="E48" s="457">
        <v>0</v>
      </c>
      <c r="F48" s="457">
        <v>0</v>
      </c>
      <c r="G48" s="457">
        <v>0</v>
      </c>
      <c r="H48" s="457">
        <v>0</v>
      </c>
      <c r="I48" s="458" t="e">
        <f t="shared" si="0"/>
        <v>#DIV/0!</v>
      </c>
      <c r="J48" s="458" t="e">
        <f t="shared" si="1"/>
        <v>#DIV/0!</v>
      </c>
      <c r="K48" s="458" t="e">
        <f t="shared" si="2"/>
        <v>#DIV/0!</v>
      </c>
      <c r="L48" s="459"/>
      <c r="M48" s="459"/>
      <c r="N48" s="459"/>
      <c r="P48" s="459"/>
      <c r="Q48" s="459"/>
      <c r="R48" s="459"/>
    </row>
    <row r="49" spans="1:18" s="466" customFormat="1" ht="24.75" customHeight="1" x14ac:dyDescent="0.4">
      <c r="A49" s="462"/>
      <c r="B49" s="463" t="s">
        <v>158</v>
      </c>
      <c r="C49" s="464">
        <f>SUM(C4:C48)</f>
        <v>16372908</v>
      </c>
      <c r="D49" s="464">
        <f t="shared" ref="D49:H49" si="3">SUM(D4:D48)</f>
        <v>12527549</v>
      </c>
      <c r="E49" s="464">
        <f t="shared" si="3"/>
        <v>1567805</v>
      </c>
      <c r="F49" s="464">
        <f t="shared" si="3"/>
        <v>9635706</v>
      </c>
      <c r="G49" s="464">
        <f t="shared" si="3"/>
        <v>5722348</v>
      </c>
      <c r="H49" s="464">
        <f t="shared" si="3"/>
        <v>11741919</v>
      </c>
      <c r="I49" s="465">
        <f t="shared" si="0"/>
        <v>76.513891118181334</v>
      </c>
      <c r="J49" s="465">
        <f t="shared" si="1"/>
        <v>59.386909480218677</v>
      </c>
      <c r="K49" s="465">
        <f t="shared" si="2"/>
        <v>71.715537643038118</v>
      </c>
      <c r="L49" s="459"/>
      <c r="M49" s="459"/>
      <c r="N49" s="459"/>
      <c r="P49" s="459"/>
      <c r="Q49" s="459"/>
      <c r="R49" s="459"/>
    </row>
  </sheetData>
  <mergeCells count="2">
    <mergeCell ref="A1:K1"/>
    <mergeCell ref="A2:K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workbookViewId="0">
      <selection activeCell="J14" sqref="J14"/>
    </sheetView>
  </sheetViews>
  <sheetFormatPr defaultRowHeight="15" x14ac:dyDescent="0.25"/>
  <cols>
    <col min="1" max="1" width="7.7109375" customWidth="1"/>
    <col min="2" max="2" width="43.85546875" customWidth="1"/>
    <col min="3" max="3" width="20.85546875" customWidth="1"/>
    <col min="4" max="4" width="20.28515625" customWidth="1"/>
    <col min="5" max="5" width="26.42578125" customWidth="1"/>
    <col min="6" max="6" width="32.5703125" customWidth="1"/>
  </cols>
  <sheetData>
    <row r="1" spans="1:6" ht="19.5" x14ac:dyDescent="0.3">
      <c r="A1" s="114"/>
      <c r="B1" s="1075" t="s">
        <v>296</v>
      </c>
      <c r="C1" s="1075"/>
      <c r="D1" s="1075"/>
      <c r="E1" s="1075"/>
      <c r="F1" s="1075"/>
    </row>
    <row r="3" spans="1:6" x14ac:dyDescent="0.25">
      <c r="F3" t="s">
        <v>297</v>
      </c>
    </row>
    <row r="4" spans="1:6" x14ac:dyDescent="0.25">
      <c r="A4" s="115" t="s">
        <v>298</v>
      </c>
      <c r="B4" s="115" t="s">
        <v>299</v>
      </c>
      <c r="C4" s="115" t="s">
        <v>300</v>
      </c>
      <c r="D4" s="115" t="s">
        <v>301</v>
      </c>
      <c r="E4" s="115" t="s">
        <v>302</v>
      </c>
      <c r="F4" s="115" t="s">
        <v>303</v>
      </c>
    </row>
    <row r="5" spans="1:6" x14ac:dyDescent="0.25">
      <c r="A5" s="116"/>
      <c r="B5" s="116"/>
      <c r="C5" s="116"/>
      <c r="D5" s="116"/>
      <c r="E5" s="116"/>
      <c r="F5" s="116"/>
    </row>
    <row r="6" spans="1:6" x14ac:dyDescent="0.25">
      <c r="A6" s="116">
        <v>1</v>
      </c>
      <c r="B6" s="116" t="s">
        <v>304</v>
      </c>
      <c r="C6" s="116">
        <v>2250.56</v>
      </c>
      <c r="D6" s="116">
        <v>1628.9399999999998</v>
      </c>
      <c r="E6" s="116">
        <v>324.31999999999982</v>
      </c>
      <c r="F6" s="116">
        <v>173</v>
      </c>
    </row>
    <row r="7" spans="1:6" x14ac:dyDescent="0.25">
      <c r="A7" s="116">
        <v>2</v>
      </c>
      <c r="B7" s="116" t="s">
        <v>305</v>
      </c>
      <c r="C7" s="116">
        <v>1731.7800000000004</v>
      </c>
      <c r="D7" s="116">
        <v>1245.4199999999998</v>
      </c>
      <c r="E7" s="116">
        <v>143.28999999999996</v>
      </c>
      <c r="F7" s="116">
        <v>61</v>
      </c>
    </row>
    <row r="8" spans="1:6" x14ac:dyDescent="0.25">
      <c r="A8" s="116">
        <v>3</v>
      </c>
      <c r="B8" s="116" t="s">
        <v>235</v>
      </c>
      <c r="C8" s="116">
        <v>15985.829999999998</v>
      </c>
      <c r="D8" s="116">
        <v>14168.739999999998</v>
      </c>
      <c r="E8" s="116">
        <v>1179.8600000000015</v>
      </c>
      <c r="F8" s="116">
        <v>528</v>
      </c>
    </row>
    <row r="9" spans="1:6" x14ac:dyDescent="0.25">
      <c r="A9" s="116">
        <v>4</v>
      </c>
      <c r="B9" s="116" t="s">
        <v>306</v>
      </c>
      <c r="C9" s="116">
        <v>127.5</v>
      </c>
      <c r="D9" s="116">
        <v>127.5</v>
      </c>
      <c r="E9" s="116">
        <v>29.409999999999997</v>
      </c>
      <c r="F9" s="116">
        <v>15</v>
      </c>
    </row>
    <row r="10" spans="1:6" x14ac:dyDescent="0.25">
      <c r="A10" s="116">
        <v>5</v>
      </c>
      <c r="B10" s="116" t="s">
        <v>236</v>
      </c>
      <c r="C10" s="116">
        <v>16411.959999999992</v>
      </c>
      <c r="D10" s="116">
        <v>14127.689999999995</v>
      </c>
      <c r="E10" s="116">
        <v>1341.5100000000009</v>
      </c>
      <c r="F10" s="116">
        <v>622</v>
      </c>
    </row>
    <row r="11" spans="1:6" x14ac:dyDescent="0.25">
      <c r="A11" s="116">
        <v>6</v>
      </c>
      <c r="B11" s="116" t="s">
        <v>307</v>
      </c>
      <c r="C11" s="116">
        <v>478.99999999999994</v>
      </c>
      <c r="D11" s="116">
        <v>478.99999999999994</v>
      </c>
      <c r="E11" s="116">
        <v>101.39000000000006</v>
      </c>
      <c r="F11" s="116">
        <v>52</v>
      </c>
    </row>
    <row r="12" spans="1:6" x14ac:dyDescent="0.25">
      <c r="A12" s="116">
        <v>7</v>
      </c>
      <c r="B12" s="116" t="s">
        <v>308</v>
      </c>
      <c r="C12" s="116">
        <v>451.46999999999991</v>
      </c>
      <c r="D12" s="116">
        <v>449.06999999999994</v>
      </c>
      <c r="E12" s="116">
        <v>103.93</v>
      </c>
      <c r="F12" s="116">
        <v>57</v>
      </c>
    </row>
    <row r="13" spans="1:6" x14ac:dyDescent="0.25">
      <c r="A13" s="116">
        <v>8</v>
      </c>
      <c r="B13" s="116" t="s">
        <v>309</v>
      </c>
      <c r="C13" s="116">
        <v>22336.810000000019</v>
      </c>
      <c r="D13" s="116">
        <v>17672.950000000004</v>
      </c>
      <c r="E13" s="116">
        <v>1638.7499999999998</v>
      </c>
      <c r="F13" s="116">
        <v>731</v>
      </c>
    </row>
    <row r="14" spans="1:6" x14ac:dyDescent="0.25">
      <c r="A14" s="116">
        <v>9</v>
      </c>
      <c r="B14" s="116" t="s">
        <v>310</v>
      </c>
      <c r="C14" s="116">
        <v>989.88</v>
      </c>
      <c r="D14" s="116">
        <v>629.21</v>
      </c>
      <c r="E14" s="116">
        <v>172.21999999999997</v>
      </c>
      <c r="F14" s="116">
        <v>81</v>
      </c>
    </row>
    <row r="15" spans="1:6" x14ac:dyDescent="0.25">
      <c r="A15" s="116">
        <v>10</v>
      </c>
      <c r="B15" s="116" t="s">
        <v>17</v>
      </c>
      <c r="C15" s="116">
        <v>5711.590000000002</v>
      </c>
      <c r="D15" s="116">
        <v>4090.8199999999993</v>
      </c>
      <c r="E15" s="116">
        <v>354.41000000000037</v>
      </c>
      <c r="F15" s="116">
        <v>171</v>
      </c>
    </row>
    <row r="16" spans="1:6" x14ac:dyDescent="0.25">
      <c r="A16" s="116">
        <v>11</v>
      </c>
      <c r="B16" s="116" t="s">
        <v>21</v>
      </c>
      <c r="C16" s="116">
        <v>2319.5</v>
      </c>
      <c r="D16" s="116">
        <v>1994.5099999999993</v>
      </c>
      <c r="E16" s="116">
        <v>245.08999999999972</v>
      </c>
      <c r="F16" s="116">
        <v>122</v>
      </c>
    </row>
    <row r="17" spans="1:6" x14ac:dyDescent="0.25">
      <c r="A17" s="116">
        <v>12</v>
      </c>
      <c r="B17" s="116" t="s">
        <v>210</v>
      </c>
      <c r="C17" s="116">
        <v>6591.1800000000012</v>
      </c>
      <c r="D17" s="116">
        <v>6274.46</v>
      </c>
      <c r="E17" s="116">
        <v>694.24000000000046</v>
      </c>
      <c r="F17" s="116">
        <v>323</v>
      </c>
    </row>
    <row r="18" spans="1:6" x14ac:dyDescent="0.25">
      <c r="A18" s="116">
        <v>13</v>
      </c>
      <c r="B18" s="116" t="s">
        <v>311</v>
      </c>
      <c r="C18" s="116">
        <v>13192.349999999997</v>
      </c>
      <c r="D18" s="116">
        <v>12310.989999999996</v>
      </c>
      <c r="E18" s="116">
        <v>1297.160000000006</v>
      </c>
      <c r="F18" s="116">
        <v>568</v>
      </c>
    </row>
    <row r="19" spans="1:6" x14ac:dyDescent="0.25">
      <c r="A19" s="116">
        <v>14</v>
      </c>
      <c r="B19" s="116" t="s">
        <v>14</v>
      </c>
      <c r="C19" s="116">
        <v>41671.050000000003</v>
      </c>
      <c r="D19" s="116">
        <v>26022.529999999806</v>
      </c>
      <c r="E19" s="116">
        <v>4780.8000000000075</v>
      </c>
      <c r="F19" s="116">
        <v>2489</v>
      </c>
    </row>
    <row r="20" spans="1:6" x14ac:dyDescent="0.25">
      <c r="A20" s="116">
        <v>15</v>
      </c>
      <c r="B20" s="116" t="s">
        <v>312</v>
      </c>
      <c r="C20" s="116">
        <v>23.75</v>
      </c>
      <c r="D20" s="116">
        <v>22.59</v>
      </c>
      <c r="E20" s="116">
        <v>2.35</v>
      </c>
      <c r="F20" s="116">
        <v>1</v>
      </c>
    </row>
    <row r="21" spans="1:6" x14ac:dyDescent="0.25">
      <c r="A21" s="116">
        <v>16</v>
      </c>
      <c r="B21" s="116" t="s">
        <v>313</v>
      </c>
      <c r="C21" s="116">
        <v>147.1</v>
      </c>
      <c r="D21" s="116">
        <v>102.5</v>
      </c>
      <c r="E21" s="116">
        <v>15.76</v>
      </c>
      <c r="F21" s="116">
        <v>9</v>
      </c>
    </row>
    <row r="22" spans="1:6" x14ac:dyDescent="0.25">
      <c r="A22" s="116">
        <v>17</v>
      </c>
      <c r="B22" s="116" t="s">
        <v>23</v>
      </c>
      <c r="C22" s="116">
        <v>1401.1200000000001</v>
      </c>
      <c r="D22" s="116">
        <v>1371.18</v>
      </c>
      <c r="E22" s="116">
        <v>132.10999999999993</v>
      </c>
      <c r="F22" s="116">
        <v>58</v>
      </c>
    </row>
    <row r="23" spans="1:6" x14ac:dyDescent="0.25">
      <c r="A23" s="116">
        <v>18</v>
      </c>
      <c r="B23" s="116" t="s">
        <v>314</v>
      </c>
      <c r="C23" s="116">
        <v>331.7</v>
      </c>
      <c r="D23" s="116">
        <v>331.7</v>
      </c>
      <c r="E23" s="116">
        <v>21.249999999999996</v>
      </c>
      <c r="F23" s="116">
        <v>12</v>
      </c>
    </row>
    <row r="24" spans="1:6" x14ac:dyDescent="0.25">
      <c r="A24" s="116">
        <v>19</v>
      </c>
      <c r="B24" s="116" t="s">
        <v>237</v>
      </c>
      <c r="C24" s="116">
        <v>12242.37</v>
      </c>
      <c r="D24" s="116">
        <v>8327.7500000000018</v>
      </c>
      <c r="E24" s="116">
        <v>1463.5900000000045</v>
      </c>
      <c r="F24" s="116">
        <v>720</v>
      </c>
    </row>
    <row r="25" spans="1:6" x14ac:dyDescent="0.25">
      <c r="A25" s="116">
        <v>20</v>
      </c>
      <c r="B25" s="116" t="s">
        <v>315</v>
      </c>
      <c r="C25" s="116">
        <v>165.33999999999997</v>
      </c>
      <c r="D25" s="116">
        <v>165.33999999999997</v>
      </c>
      <c r="E25" s="116">
        <v>20.299999999999997</v>
      </c>
      <c r="F25" s="116">
        <v>9</v>
      </c>
    </row>
    <row r="26" spans="1:6" x14ac:dyDescent="0.25">
      <c r="A26" s="116">
        <v>21</v>
      </c>
      <c r="B26" s="116" t="s">
        <v>316</v>
      </c>
      <c r="C26" s="116">
        <v>587.66999999999996</v>
      </c>
      <c r="D26" s="116">
        <v>531.05999999999983</v>
      </c>
      <c r="E26" s="116">
        <v>87.580000000000027</v>
      </c>
      <c r="F26" s="116">
        <v>39</v>
      </c>
    </row>
    <row r="27" spans="1:6" x14ac:dyDescent="0.25">
      <c r="A27" s="116">
        <v>22</v>
      </c>
      <c r="B27" s="116" t="s">
        <v>317</v>
      </c>
      <c r="C27" s="116">
        <v>44051.920000000027</v>
      </c>
      <c r="D27" s="116">
        <v>42308.209999999992</v>
      </c>
      <c r="E27" s="116">
        <v>4113.5799999999681</v>
      </c>
      <c r="F27" s="116">
        <v>1909</v>
      </c>
    </row>
    <row r="28" spans="1:6" x14ac:dyDescent="0.25">
      <c r="A28" s="116">
        <v>23</v>
      </c>
      <c r="B28" s="116" t="s">
        <v>318</v>
      </c>
      <c r="C28" s="116">
        <v>9.9</v>
      </c>
      <c r="D28" s="116">
        <v>7.5</v>
      </c>
      <c r="E28" s="116">
        <v>2.15</v>
      </c>
      <c r="F28" s="116">
        <v>1</v>
      </c>
    </row>
    <row r="29" spans="1:6" x14ac:dyDescent="0.25">
      <c r="A29" s="116">
        <v>24</v>
      </c>
      <c r="B29" s="116" t="s">
        <v>319</v>
      </c>
      <c r="C29" s="116">
        <v>64.650000000000006</v>
      </c>
      <c r="D29" s="116">
        <v>52.24</v>
      </c>
      <c r="E29" s="116">
        <v>13.510000000000002</v>
      </c>
      <c r="F29" s="116">
        <v>7</v>
      </c>
    </row>
    <row r="30" spans="1:6" x14ac:dyDescent="0.25">
      <c r="A30" s="116">
        <v>25</v>
      </c>
      <c r="B30" s="116" t="s">
        <v>320</v>
      </c>
      <c r="C30" s="116">
        <v>195.97</v>
      </c>
      <c r="D30" s="116">
        <v>179.75000000000003</v>
      </c>
      <c r="E30" s="116">
        <v>15.17</v>
      </c>
      <c r="F30" s="116">
        <v>7</v>
      </c>
    </row>
    <row r="31" spans="1:6" x14ac:dyDescent="0.25">
      <c r="A31" s="116">
        <v>26</v>
      </c>
      <c r="B31" s="116" t="s">
        <v>321</v>
      </c>
      <c r="C31" s="116">
        <v>36.5</v>
      </c>
      <c r="D31" s="116">
        <v>24.05</v>
      </c>
      <c r="E31" s="116">
        <v>5.41</v>
      </c>
      <c r="F31" s="116">
        <v>4</v>
      </c>
    </row>
    <row r="32" spans="1:6" x14ac:dyDescent="0.25">
      <c r="A32" s="116">
        <v>27</v>
      </c>
      <c r="B32" s="116" t="s">
        <v>322</v>
      </c>
      <c r="C32" s="116">
        <v>115.95</v>
      </c>
      <c r="D32" s="116">
        <v>101.82000000000001</v>
      </c>
      <c r="E32" s="116">
        <v>15.380000000000003</v>
      </c>
      <c r="F32" s="116">
        <v>14</v>
      </c>
    </row>
    <row r="33" spans="1:6" x14ac:dyDescent="0.25">
      <c r="A33" s="116">
        <v>28</v>
      </c>
      <c r="B33" s="116" t="s">
        <v>323</v>
      </c>
      <c r="C33" s="116">
        <v>247.3</v>
      </c>
      <c r="D33" s="116">
        <v>204.06</v>
      </c>
      <c r="E33" s="116">
        <v>31.970000000000002</v>
      </c>
      <c r="F33" s="116">
        <v>14</v>
      </c>
    </row>
    <row r="34" spans="1:6" x14ac:dyDescent="0.25">
      <c r="A34" s="116">
        <v>29</v>
      </c>
      <c r="B34" s="116" t="s">
        <v>324</v>
      </c>
      <c r="C34" s="116">
        <v>1090.6099999999999</v>
      </c>
      <c r="D34" s="116">
        <v>1035.6400000000001</v>
      </c>
      <c r="E34" s="116">
        <v>85.920000000000016</v>
      </c>
      <c r="F34" s="116">
        <v>37</v>
      </c>
    </row>
    <row r="35" spans="1:6" x14ac:dyDescent="0.25">
      <c r="A35" s="116">
        <v>30</v>
      </c>
      <c r="B35" s="116" t="s">
        <v>325</v>
      </c>
      <c r="C35" s="116">
        <v>5215.0999999999995</v>
      </c>
      <c r="D35" s="116">
        <v>3576.8000000000011</v>
      </c>
      <c r="E35" s="116">
        <v>818.87999999999886</v>
      </c>
      <c r="F35" s="116">
        <v>381</v>
      </c>
    </row>
    <row r="36" spans="1:6" x14ac:dyDescent="0.25">
      <c r="A36" s="116">
        <v>31</v>
      </c>
      <c r="B36" s="116" t="s">
        <v>326</v>
      </c>
      <c r="C36" s="116">
        <v>6835.8400000000011</v>
      </c>
      <c r="D36" s="116">
        <v>5488.7000000000025</v>
      </c>
      <c r="E36" s="116">
        <v>1059.2400000000002</v>
      </c>
      <c r="F36" s="116">
        <v>442</v>
      </c>
    </row>
    <row r="37" spans="1:6" x14ac:dyDescent="0.25">
      <c r="A37" s="116">
        <v>32</v>
      </c>
      <c r="B37" s="116" t="s">
        <v>327</v>
      </c>
      <c r="C37" s="116">
        <v>281668.55000000005</v>
      </c>
      <c r="D37" s="116">
        <v>212159.36999999994</v>
      </c>
      <c r="E37" s="116">
        <v>17759.830000000173</v>
      </c>
      <c r="F37" s="116">
        <v>8472</v>
      </c>
    </row>
    <row r="38" spans="1:6" x14ac:dyDescent="0.25">
      <c r="A38" s="116">
        <v>33</v>
      </c>
      <c r="B38" s="116" t="s">
        <v>328</v>
      </c>
      <c r="C38" s="116">
        <v>48902.430000000015</v>
      </c>
      <c r="D38" s="116">
        <v>39941.450000000055</v>
      </c>
      <c r="E38" s="116">
        <v>3179.0599999999804</v>
      </c>
      <c r="F38" s="116">
        <v>1487</v>
      </c>
    </row>
    <row r="39" spans="1:6" x14ac:dyDescent="0.25">
      <c r="A39" s="116">
        <v>34</v>
      </c>
      <c r="B39" s="116" t="s">
        <v>329</v>
      </c>
      <c r="C39" s="116">
        <v>1139.0000000000002</v>
      </c>
      <c r="D39" s="116">
        <v>952.05000000000018</v>
      </c>
      <c r="E39" s="116">
        <v>141.45000000000002</v>
      </c>
      <c r="F39" s="116">
        <v>67</v>
      </c>
    </row>
    <row r="40" spans="1:6" x14ac:dyDescent="0.25">
      <c r="A40" s="116">
        <v>35</v>
      </c>
      <c r="B40" s="116" t="s">
        <v>330</v>
      </c>
      <c r="C40" s="116">
        <v>12233.549999999997</v>
      </c>
      <c r="D40" s="116">
        <v>10364.120000000001</v>
      </c>
      <c r="E40" s="116">
        <v>813.55000000000109</v>
      </c>
      <c r="F40" s="116">
        <v>368</v>
      </c>
    </row>
    <row r="41" spans="1:6" x14ac:dyDescent="0.25">
      <c r="A41" s="116">
        <v>36</v>
      </c>
      <c r="B41" s="116" t="s">
        <v>331</v>
      </c>
      <c r="C41" s="116">
        <v>997.36</v>
      </c>
      <c r="D41" s="116">
        <v>948.71999999999991</v>
      </c>
      <c r="E41" s="116">
        <v>65.94</v>
      </c>
      <c r="F41" s="116">
        <v>31</v>
      </c>
    </row>
    <row r="42" spans="1:6" x14ac:dyDescent="0.25">
      <c r="A42" s="116">
        <v>37</v>
      </c>
      <c r="B42" s="116" t="s">
        <v>332</v>
      </c>
      <c r="C42" s="116">
        <v>28018.139999999996</v>
      </c>
      <c r="D42" s="116">
        <v>24229.22</v>
      </c>
      <c r="E42" s="116">
        <v>2052.9999999999964</v>
      </c>
      <c r="F42" s="116">
        <v>920</v>
      </c>
    </row>
    <row r="43" spans="1:6" x14ac:dyDescent="0.25">
      <c r="A43" s="116">
        <v>38</v>
      </c>
      <c r="B43" s="116" t="s">
        <v>333</v>
      </c>
      <c r="C43" s="116">
        <v>25137.259999999987</v>
      </c>
      <c r="D43" s="116">
        <v>18792.929999999968</v>
      </c>
      <c r="E43" s="116">
        <v>2095.2699999999932</v>
      </c>
      <c r="F43" s="116">
        <v>911</v>
      </c>
    </row>
    <row r="44" spans="1:6" x14ac:dyDescent="0.25">
      <c r="A44" s="116">
        <v>39</v>
      </c>
      <c r="B44" s="116" t="s">
        <v>238</v>
      </c>
      <c r="C44" s="116">
        <v>7401.2599999999993</v>
      </c>
      <c r="D44" s="116">
        <v>3308.4700000000053</v>
      </c>
      <c r="E44" s="116">
        <v>547.88999999999987</v>
      </c>
      <c r="F44" s="116">
        <v>377</v>
      </c>
    </row>
    <row r="45" spans="1:6" x14ac:dyDescent="0.25">
      <c r="A45" s="116">
        <v>40</v>
      </c>
      <c r="B45" s="116" t="s">
        <v>25</v>
      </c>
      <c r="C45" s="116">
        <v>1070.56</v>
      </c>
      <c r="D45" s="116">
        <v>710.32000000000016</v>
      </c>
      <c r="E45" s="116">
        <v>100.10000000000002</v>
      </c>
      <c r="F45" s="116">
        <v>60</v>
      </c>
    </row>
    <row r="46" spans="1:6" x14ac:dyDescent="0.25">
      <c r="A46" s="116">
        <v>41</v>
      </c>
      <c r="B46" s="116" t="s">
        <v>334</v>
      </c>
      <c r="C46" s="116">
        <v>96.9</v>
      </c>
      <c r="D46" s="116">
        <v>87.22999999999999</v>
      </c>
      <c r="E46" s="116">
        <v>9.75</v>
      </c>
      <c r="F46" s="116">
        <v>5</v>
      </c>
    </row>
    <row r="47" spans="1:6" x14ac:dyDescent="0.25">
      <c r="A47" s="116">
        <v>42</v>
      </c>
      <c r="B47" s="116" t="s">
        <v>335</v>
      </c>
      <c r="C47" s="116">
        <v>400.46000000000004</v>
      </c>
      <c r="D47" s="116">
        <v>385.96000000000004</v>
      </c>
      <c r="E47" s="116">
        <v>30.190000000000005</v>
      </c>
      <c r="F47" s="116">
        <v>13</v>
      </c>
    </row>
    <row r="48" spans="1:6" x14ac:dyDescent="0.25">
      <c r="A48" s="116">
        <v>43</v>
      </c>
      <c r="B48" s="116" t="s">
        <v>336</v>
      </c>
      <c r="C48" s="116">
        <v>4306.7700000000004</v>
      </c>
      <c r="D48" s="116">
        <v>3232.56</v>
      </c>
      <c r="E48" s="116">
        <v>792.17999999999915</v>
      </c>
      <c r="F48" s="116">
        <v>413</v>
      </c>
    </row>
    <row r="49" spans="1:6" x14ac:dyDescent="0.25">
      <c r="A49" s="116">
        <v>44</v>
      </c>
      <c r="B49" s="116" t="s">
        <v>337</v>
      </c>
      <c r="C49" s="116">
        <v>11227.459999999992</v>
      </c>
      <c r="D49" s="116">
        <v>7876.5800000000017</v>
      </c>
      <c r="E49" s="116">
        <v>1022.380000000001</v>
      </c>
      <c r="F49" s="116">
        <v>537</v>
      </c>
    </row>
    <row r="50" spans="1:6" x14ac:dyDescent="0.25">
      <c r="A50" s="116">
        <v>45</v>
      </c>
      <c r="B50" s="116" t="s">
        <v>40</v>
      </c>
      <c r="C50" s="116">
        <v>222.66</v>
      </c>
      <c r="D50" s="116">
        <v>159.76</v>
      </c>
      <c r="E50" s="116">
        <v>27.76</v>
      </c>
      <c r="F50" s="116">
        <v>12</v>
      </c>
    </row>
    <row r="51" spans="1:6" x14ac:dyDescent="0.25">
      <c r="A51" s="116">
        <v>46</v>
      </c>
      <c r="B51" s="116" t="s">
        <v>338</v>
      </c>
      <c r="C51" s="116">
        <v>138.30000000000001</v>
      </c>
      <c r="D51" s="116">
        <v>131.10000000000002</v>
      </c>
      <c r="E51" s="116">
        <v>27.930000000000007</v>
      </c>
      <c r="F51" s="116">
        <v>13</v>
      </c>
    </row>
    <row r="52" spans="1:6" x14ac:dyDescent="0.25">
      <c r="A52" s="116">
        <v>47</v>
      </c>
      <c r="B52" s="116" t="s">
        <v>339</v>
      </c>
      <c r="C52" s="116">
        <v>636.19000000000005</v>
      </c>
      <c r="D52" s="116">
        <v>636.19000000000005</v>
      </c>
      <c r="E52" s="116">
        <v>39.050000000000004</v>
      </c>
      <c r="F52" s="116">
        <v>18</v>
      </c>
    </row>
    <row r="53" spans="1:6" x14ac:dyDescent="0.25">
      <c r="A53" s="116">
        <v>48</v>
      </c>
      <c r="B53" s="116" t="s">
        <v>340</v>
      </c>
      <c r="C53" s="116">
        <v>3251.2900000000004</v>
      </c>
      <c r="D53" s="116">
        <v>2333.1999999999989</v>
      </c>
      <c r="E53" s="116">
        <v>186.04999999999973</v>
      </c>
      <c r="F53" s="116">
        <v>83</v>
      </c>
    </row>
    <row r="54" spans="1:6" x14ac:dyDescent="0.25">
      <c r="A54" s="116">
        <v>49</v>
      </c>
      <c r="B54" s="116" t="s">
        <v>341</v>
      </c>
      <c r="C54" s="116">
        <v>142471.02000000011</v>
      </c>
      <c r="D54" s="116">
        <v>99154.109999999971</v>
      </c>
      <c r="E54" s="116">
        <v>9324.1200000002027</v>
      </c>
      <c r="F54" s="116">
        <v>4792</v>
      </c>
    </row>
    <row r="55" spans="1:6" x14ac:dyDescent="0.25">
      <c r="A55" s="116">
        <v>50</v>
      </c>
      <c r="B55" s="116" t="s">
        <v>342</v>
      </c>
      <c r="C55" s="116">
        <v>388</v>
      </c>
      <c r="D55" s="116">
        <v>347</v>
      </c>
      <c r="E55" s="116">
        <v>55.470000000000006</v>
      </c>
      <c r="F55" s="116">
        <v>24</v>
      </c>
    </row>
    <row r="56" spans="1:6" x14ac:dyDescent="0.25">
      <c r="A56" s="116">
        <v>51</v>
      </c>
      <c r="B56" s="116" t="s">
        <v>343</v>
      </c>
      <c r="C56" s="116">
        <v>7</v>
      </c>
      <c r="D56" s="116">
        <v>7</v>
      </c>
      <c r="E56" s="116">
        <v>1.2</v>
      </c>
      <c r="F56" s="116">
        <v>1</v>
      </c>
    </row>
    <row r="57" spans="1:6" x14ac:dyDescent="0.25">
      <c r="A57" s="116">
        <v>52</v>
      </c>
      <c r="B57" s="116" t="s">
        <v>344</v>
      </c>
      <c r="C57" s="116">
        <v>105.55000000000001</v>
      </c>
      <c r="D57" s="116">
        <v>90.810000000000016</v>
      </c>
      <c r="E57" s="116">
        <v>25.669999999999995</v>
      </c>
      <c r="F57" s="116">
        <v>13</v>
      </c>
    </row>
    <row r="58" spans="1:6" x14ac:dyDescent="0.25">
      <c r="A58" s="116">
        <v>53</v>
      </c>
      <c r="B58" s="116" t="s">
        <v>345</v>
      </c>
      <c r="C58" s="116">
        <v>1447.2000000000003</v>
      </c>
      <c r="D58" s="116">
        <v>1275.5399999999997</v>
      </c>
      <c r="E58" s="116">
        <v>238.99999999999983</v>
      </c>
      <c r="F58" s="116">
        <v>119</v>
      </c>
    </row>
    <row r="59" spans="1:6" x14ac:dyDescent="0.25">
      <c r="A59" s="116">
        <v>54</v>
      </c>
      <c r="B59" s="116" t="s">
        <v>346</v>
      </c>
      <c r="C59" s="116">
        <v>4.95</v>
      </c>
      <c r="D59" s="116">
        <v>4.95</v>
      </c>
      <c r="E59" s="116">
        <v>1.82</v>
      </c>
      <c r="F59" s="116">
        <v>1</v>
      </c>
    </row>
    <row r="60" spans="1:6" x14ac:dyDescent="0.25">
      <c r="A60" s="116">
        <v>55</v>
      </c>
      <c r="B60" s="116" t="s">
        <v>347</v>
      </c>
      <c r="C60" s="116">
        <v>2011.1599999999999</v>
      </c>
      <c r="D60" s="116">
        <v>1885.5400000000004</v>
      </c>
      <c r="E60" s="116">
        <v>649.56999999999948</v>
      </c>
      <c r="F60" s="116">
        <v>358</v>
      </c>
    </row>
    <row r="61" spans="1:6" x14ac:dyDescent="0.25">
      <c r="A61" s="116">
        <v>56</v>
      </c>
      <c r="B61" s="116" t="s">
        <v>348</v>
      </c>
      <c r="C61" s="116">
        <v>35.700000000000003</v>
      </c>
      <c r="D61" s="116">
        <v>35.700000000000003</v>
      </c>
      <c r="E61" s="116">
        <v>5.34</v>
      </c>
      <c r="F61" s="116">
        <v>2</v>
      </c>
    </row>
    <row r="62" spans="1:6" x14ac:dyDescent="0.25">
      <c r="A62" s="116">
        <v>57</v>
      </c>
      <c r="B62" s="116" t="s">
        <v>239</v>
      </c>
      <c r="C62" s="116">
        <v>6746.5300000000007</v>
      </c>
      <c r="D62" s="116">
        <v>4808.2500000000009</v>
      </c>
      <c r="E62" s="116">
        <v>639.55000000000018</v>
      </c>
      <c r="F62" s="116">
        <v>317</v>
      </c>
    </row>
    <row r="63" spans="1:6" x14ac:dyDescent="0.25">
      <c r="A63" s="116">
        <v>58</v>
      </c>
      <c r="B63" s="116" t="s">
        <v>287</v>
      </c>
      <c r="C63" s="116">
        <v>274163.17999999924</v>
      </c>
      <c r="D63" s="116">
        <v>179816.33000000002</v>
      </c>
      <c r="E63" s="116">
        <v>16331.87000000033</v>
      </c>
      <c r="F63" s="116">
        <v>7680</v>
      </c>
    </row>
    <row r="64" spans="1:6" x14ac:dyDescent="0.25">
      <c r="A64" s="116">
        <v>59</v>
      </c>
      <c r="B64" s="116" t="s">
        <v>349</v>
      </c>
      <c r="C64" s="116">
        <v>8710.6200000000008</v>
      </c>
      <c r="D64" s="116">
        <v>5793.0300000000034</v>
      </c>
      <c r="E64" s="116">
        <v>555.04000000000121</v>
      </c>
      <c r="F64" s="116">
        <v>248</v>
      </c>
    </row>
    <row r="65" spans="1:6" x14ac:dyDescent="0.25">
      <c r="A65" s="116">
        <v>60</v>
      </c>
      <c r="B65" s="116" t="s">
        <v>350</v>
      </c>
      <c r="C65" s="116">
        <v>38352.080000000009</v>
      </c>
      <c r="D65" s="116">
        <v>38123.85</v>
      </c>
      <c r="E65" s="116">
        <v>2371.9699999999812</v>
      </c>
      <c r="F65" s="116">
        <v>1046</v>
      </c>
    </row>
    <row r="66" spans="1:6" x14ac:dyDescent="0.25">
      <c r="A66" s="116">
        <v>61</v>
      </c>
      <c r="B66" s="116" t="s">
        <v>351</v>
      </c>
      <c r="C66" s="116">
        <v>7349.18</v>
      </c>
      <c r="D66" s="116">
        <v>7005.4300000000012</v>
      </c>
      <c r="E66" s="116">
        <v>1305.5000000000048</v>
      </c>
      <c r="F66" s="116">
        <v>629</v>
      </c>
    </row>
    <row r="67" spans="1:6" x14ac:dyDescent="0.25">
      <c r="A67" s="116">
        <v>62</v>
      </c>
      <c r="B67" s="116" t="s">
        <v>352</v>
      </c>
      <c r="C67" s="116">
        <v>64.599999999999994</v>
      </c>
      <c r="D67" s="116">
        <v>64.599999999999994</v>
      </c>
      <c r="E67" s="116">
        <v>8.4</v>
      </c>
      <c r="F67" s="116">
        <v>4</v>
      </c>
    </row>
    <row r="68" spans="1:6" x14ac:dyDescent="0.25">
      <c r="A68" s="116">
        <v>63</v>
      </c>
      <c r="B68" s="116" t="s">
        <v>211</v>
      </c>
      <c r="C68" s="116">
        <v>122.89999999999999</v>
      </c>
      <c r="D68" s="116">
        <v>120.85999999999999</v>
      </c>
      <c r="E68" s="116">
        <v>20.399999999999999</v>
      </c>
      <c r="F68" s="116">
        <v>10</v>
      </c>
    </row>
    <row r="69" spans="1:6" x14ac:dyDescent="0.25">
      <c r="A69" s="116">
        <v>64</v>
      </c>
      <c r="B69" s="116" t="s">
        <v>26</v>
      </c>
      <c r="C69" s="116">
        <v>618.98</v>
      </c>
      <c r="D69" s="116">
        <v>522.01</v>
      </c>
      <c r="E69" s="116">
        <v>64.19</v>
      </c>
      <c r="F69" s="116">
        <v>33</v>
      </c>
    </row>
    <row r="70" spans="1:6" x14ac:dyDescent="0.25">
      <c r="A70" s="116">
        <v>65</v>
      </c>
      <c r="B70" s="116" t="s">
        <v>353</v>
      </c>
      <c r="C70" s="116">
        <v>354.57</v>
      </c>
      <c r="D70" s="116">
        <v>319.39</v>
      </c>
      <c r="E70" s="116">
        <v>27.010000000000005</v>
      </c>
      <c r="F70" s="116">
        <v>13</v>
      </c>
    </row>
    <row r="71" spans="1:6" x14ac:dyDescent="0.25">
      <c r="A71" s="116">
        <v>66</v>
      </c>
      <c r="B71" s="116" t="s">
        <v>354</v>
      </c>
      <c r="C71" s="116">
        <v>104.1</v>
      </c>
      <c r="D71" s="116">
        <v>104.1</v>
      </c>
      <c r="E71" s="116">
        <v>13.280000000000001</v>
      </c>
      <c r="F71" s="116">
        <v>6</v>
      </c>
    </row>
    <row r="72" spans="1:6" x14ac:dyDescent="0.25">
      <c r="A72" s="116">
        <v>67</v>
      </c>
      <c r="B72" s="116" t="s">
        <v>355</v>
      </c>
      <c r="C72" s="116">
        <v>1029.6499999999999</v>
      </c>
      <c r="D72" s="116">
        <v>1012.9299999999998</v>
      </c>
      <c r="E72" s="116">
        <v>130.59000000000003</v>
      </c>
      <c r="F72" s="116">
        <v>60</v>
      </c>
    </row>
    <row r="73" spans="1:6" x14ac:dyDescent="0.25">
      <c r="A73" s="116">
        <v>68</v>
      </c>
      <c r="B73" s="116" t="s">
        <v>356</v>
      </c>
      <c r="C73" s="116">
        <v>664.60999999999979</v>
      </c>
      <c r="D73" s="116">
        <v>639.17999999999995</v>
      </c>
      <c r="E73" s="116">
        <v>62.810000000000031</v>
      </c>
      <c r="F73" s="116">
        <v>29</v>
      </c>
    </row>
    <row r="74" spans="1:6" x14ac:dyDescent="0.25">
      <c r="A74" s="116">
        <v>69</v>
      </c>
      <c r="B74" s="116" t="s">
        <v>357</v>
      </c>
      <c r="C74" s="116">
        <v>696.0100000000001</v>
      </c>
      <c r="D74" s="116">
        <v>505.77999999999992</v>
      </c>
      <c r="E74" s="116">
        <v>102.97999999999998</v>
      </c>
      <c r="F74" s="116">
        <v>55</v>
      </c>
    </row>
    <row r="75" spans="1:6" x14ac:dyDescent="0.25">
      <c r="A75" s="116">
        <v>70</v>
      </c>
      <c r="B75" s="116" t="s">
        <v>358</v>
      </c>
      <c r="C75" s="116">
        <v>833.17</v>
      </c>
      <c r="D75" s="116">
        <v>615.07999999999993</v>
      </c>
      <c r="E75" s="116">
        <v>75.310000000000016</v>
      </c>
      <c r="F75" s="116">
        <v>37</v>
      </c>
    </row>
    <row r="76" spans="1:6" x14ac:dyDescent="0.25">
      <c r="A76" s="116">
        <v>71</v>
      </c>
      <c r="B76" s="116" t="s">
        <v>359</v>
      </c>
      <c r="C76" s="116">
        <v>22.4</v>
      </c>
      <c r="D76" s="116">
        <v>18.25</v>
      </c>
      <c r="E76" s="116">
        <v>6.43</v>
      </c>
      <c r="F76" s="116">
        <v>3</v>
      </c>
    </row>
    <row r="77" spans="1:6" x14ac:dyDescent="0.25">
      <c r="A77" s="116">
        <v>72</v>
      </c>
      <c r="B77" s="116" t="s">
        <v>15</v>
      </c>
      <c r="C77" s="116">
        <v>316007.19999999949</v>
      </c>
      <c r="D77" s="116">
        <v>201132.57000000007</v>
      </c>
      <c r="E77" s="116">
        <v>19212.159999999491</v>
      </c>
      <c r="F77" s="116">
        <v>9083</v>
      </c>
    </row>
    <row r="78" spans="1:6" x14ac:dyDescent="0.25">
      <c r="A78" s="116">
        <v>73</v>
      </c>
      <c r="B78" s="116" t="s">
        <v>360</v>
      </c>
      <c r="C78" s="116">
        <v>5606.4299999999985</v>
      </c>
      <c r="D78" s="116">
        <v>4322.5200000000004</v>
      </c>
      <c r="E78" s="116">
        <v>534.16000000000042</v>
      </c>
      <c r="F78" s="116">
        <v>283</v>
      </c>
    </row>
    <row r="79" spans="1:6" x14ac:dyDescent="0.25">
      <c r="A79" s="116">
        <v>74</v>
      </c>
      <c r="B79" s="116" t="s">
        <v>224</v>
      </c>
      <c r="C79" s="116">
        <v>17860.249999999985</v>
      </c>
      <c r="D79" s="116">
        <v>13313.689999999995</v>
      </c>
      <c r="E79" s="116">
        <v>2739.4000000000142</v>
      </c>
      <c r="F79" s="116">
        <v>1373</v>
      </c>
    </row>
    <row r="80" spans="1:6" x14ac:dyDescent="0.25">
      <c r="A80" s="116">
        <v>75</v>
      </c>
      <c r="B80" s="116" t="s">
        <v>361</v>
      </c>
      <c r="C80" s="116">
        <v>249.55</v>
      </c>
      <c r="D80" s="116">
        <v>153.13999999999999</v>
      </c>
      <c r="E80" s="116">
        <v>25.330000000000002</v>
      </c>
      <c r="F80" s="116">
        <v>15</v>
      </c>
    </row>
    <row r="81" spans="1:6" x14ac:dyDescent="0.25">
      <c r="A81" s="116">
        <v>76</v>
      </c>
      <c r="B81" s="116" t="s">
        <v>362</v>
      </c>
      <c r="C81" s="116">
        <v>1190.9000000000001</v>
      </c>
      <c r="D81" s="116">
        <v>1089.0900000000001</v>
      </c>
      <c r="E81" s="116">
        <v>115.85000000000007</v>
      </c>
      <c r="F81" s="116">
        <v>53</v>
      </c>
    </row>
    <row r="82" spans="1:6" x14ac:dyDescent="0.25">
      <c r="A82" s="116">
        <v>77</v>
      </c>
      <c r="B82" s="116" t="s">
        <v>363</v>
      </c>
      <c r="C82" s="116">
        <v>548.6</v>
      </c>
      <c r="D82" s="116">
        <v>524.70000000000005</v>
      </c>
      <c r="E82" s="116">
        <v>56.660000000000011</v>
      </c>
      <c r="F82" s="116">
        <v>26</v>
      </c>
    </row>
    <row r="83" spans="1:6" x14ac:dyDescent="0.25">
      <c r="A83" s="116">
        <v>78</v>
      </c>
      <c r="B83" s="116" t="s">
        <v>364</v>
      </c>
      <c r="C83" s="116">
        <v>1926.58</v>
      </c>
      <c r="D83" s="116">
        <v>1417.8799999999999</v>
      </c>
      <c r="E83" s="116">
        <v>120.61000000000003</v>
      </c>
      <c r="F83" s="116">
        <v>59</v>
      </c>
    </row>
    <row r="84" spans="1:6" x14ac:dyDescent="0.25">
      <c r="A84" s="116">
        <v>79</v>
      </c>
      <c r="B84" s="116" t="s">
        <v>28</v>
      </c>
      <c r="C84" s="116">
        <v>505.95000000000005</v>
      </c>
      <c r="D84" s="116">
        <v>475.43</v>
      </c>
      <c r="E84" s="116">
        <v>47.720000000000006</v>
      </c>
      <c r="F84" s="116">
        <v>21</v>
      </c>
    </row>
    <row r="85" spans="1:6" x14ac:dyDescent="0.25">
      <c r="A85" s="116">
        <v>80</v>
      </c>
      <c r="B85" s="116" t="s">
        <v>259</v>
      </c>
      <c r="C85" s="116">
        <v>41</v>
      </c>
      <c r="D85" s="116">
        <v>41</v>
      </c>
      <c r="E85" s="116">
        <v>8.2799999999999994</v>
      </c>
      <c r="F85" s="116">
        <v>6</v>
      </c>
    </row>
    <row r="86" spans="1:6" x14ac:dyDescent="0.25">
      <c r="A86" s="116">
        <v>81</v>
      </c>
      <c r="B86" s="116" t="s">
        <v>240</v>
      </c>
      <c r="C86" s="116">
        <v>3547.68</v>
      </c>
      <c r="D86" s="116">
        <v>3302.6300000000006</v>
      </c>
      <c r="E86" s="116">
        <v>331.52999999999992</v>
      </c>
      <c r="F86" s="116">
        <v>152</v>
      </c>
    </row>
    <row r="87" spans="1:6" x14ac:dyDescent="0.25">
      <c r="A87" s="116">
        <v>82</v>
      </c>
      <c r="B87" s="116" t="s">
        <v>241</v>
      </c>
      <c r="C87" s="116">
        <v>3199.8399999999988</v>
      </c>
      <c r="D87" s="116">
        <v>2524.4199999999996</v>
      </c>
      <c r="E87" s="116">
        <v>274.15999999999985</v>
      </c>
      <c r="F87" s="116">
        <v>126</v>
      </c>
    </row>
    <row r="88" spans="1:6" x14ac:dyDescent="0.25">
      <c r="A88" s="116">
        <v>83</v>
      </c>
      <c r="B88" s="116" t="s">
        <v>365</v>
      </c>
      <c r="C88" s="116">
        <v>19587.919999999998</v>
      </c>
      <c r="D88" s="116">
        <v>10826.160000000013</v>
      </c>
      <c r="E88" s="116">
        <v>2056.8100000000027</v>
      </c>
      <c r="F88" s="116">
        <v>1187</v>
      </c>
    </row>
    <row r="89" spans="1:6" x14ac:dyDescent="0.25">
      <c r="A89" s="116">
        <v>84</v>
      </c>
      <c r="B89" s="116" t="s">
        <v>244</v>
      </c>
      <c r="C89" s="116">
        <v>982.66000000000031</v>
      </c>
      <c r="D89" s="116">
        <v>756.53999999999985</v>
      </c>
      <c r="E89" s="116">
        <v>137.65999999999994</v>
      </c>
      <c r="F89" s="116">
        <v>59</v>
      </c>
    </row>
    <row r="90" spans="1:6" x14ac:dyDescent="0.25">
      <c r="A90" s="115"/>
      <c r="B90" s="115" t="s">
        <v>232</v>
      </c>
      <c r="C90" s="115">
        <v>1487419.1099999738</v>
      </c>
      <c r="D90" s="115">
        <v>1073451.4399999911</v>
      </c>
      <c r="E90" s="115">
        <v>106879.76000002505</v>
      </c>
      <c r="F90" s="115">
        <v>51367</v>
      </c>
    </row>
    <row r="93" spans="1:6" ht="19.5" x14ac:dyDescent="0.3">
      <c r="A93" s="114"/>
      <c r="B93" s="1075" t="s">
        <v>296</v>
      </c>
      <c r="C93" s="1075"/>
      <c r="D93" s="1075"/>
      <c r="E93" s="1075"/>
      <c r="F93" s="1075"/>
    </row>
    <row r="95" spans="1:6" x14ac:dyDescent="0.25">
      <c r="F95" t="s">
        <v>366</v>
      </c>
    </row>
    <row r="96" spans="1:6" x14ac:dyDescent="0.25">
      <c r="A96" s="114" t="s">
        <v>367</v>
      </c>
      <c r="B96" s="117" t="s">
        <v>368</v>
      </c>
      <c r="C96" s="115" t="s">
        <v>300</v>
      </c>
      <c r="D96" s="115" t="s">
        <v>301</v>
      </c>
      <c r="E96" s="115" t="s">
        <v>302</v>
      </c>
      <c r="F96" s="115" t="s">
        <v>303</v>
      </c>
    </row>
    <row r="97" spans="1:6" x14ac:dyDescent="0.25">
      <c r="A97" s="116"/>
      <c r="B97" s="116"/>
      <c r="C97" s="116"/>
      <c r="D97" s="116"/>
      <c r="E97" s="116"/>
      <c r="F97" s="116"/>
    </row>
    <row r="98" spans="1:6" x14ac:dyDescent="0.25">
      <c r="A98" s="116">
        <v>1</v>
      </c>
      <c r="B98" s="116" t="s">
        <v>264</v>
      </c>
      <c r="C98" s="116">
        <v>4761.7499999999991</v>
      </c>
      <c r="D98" s="116">
        <v>3123.400000000001</v>
      </c>
      <c r="E98" s="116">
        <v>656.84000000000037</v>
      </c>
      <c r="F98" s="116">
        <v>345</v>
      </c>
    </row>
    <row r="99" spans="1:6" x14ac:dyDescent="0.25">
      <c r="A99" s="116">
        <v>2</v>
      </c>
      <c r="B99" s="116" t="s">
        <v>369</v>
      </c>
      <c r="C99" s="116">
        <v>1156173.8399999943</v>
      </c>
      <c r="D99" s="116">
        <v>839068.21999999613</v>
      </c>
      <c r="E99" s="116">
        <v>70054.570000005551</v>
      </c>
      <c r="F99" s="116">
        <v>32839</v>
      </c>
    </row>
    <row r="100" spans="1:6" x14ac:dyDescent="0.25">
      <c r="A100" s="116">
        <v>3</v>
      </c>
      <c r="B100" s="116" t="s">
        <v>265</v>
      </c>
      <c r="C100" s="116">
        <v>15742.290000000005</v>
      </c>
      <c r="D100" s="116">
        <v>10208.970000000007</v>
      </c>
      <c r="E100" s="116">
        <v>1127.7400000000005</v>
      </c>
      <c r="F100" s="116">
        <v>565</v>
      </c>
    </row>
    <row r="101" spans="1:6" x14ac:dyDescent="0.25">
      <c r="A101" s="116">
        <v>4</v>
      </c>
      <c r="B101" s="116" t="s">
        <v>267</v>
      </c>
      <c r="C101" s="116">
        <v>26002.400000000012</v>
      </c>
      <c r="D101" s="116">
        <v>19896.930000000004</v>
      </c>
      <c r="E101" s="116">
        <v>3012.7899999999968</v>
      </c>
      <c r="F101" s="116">
        <v>1502</v>
      </c>
    </row>
    <row r="102" spans="1:6" x14ac:dyDescent="0.25">
      <c r="A102" s="116">
        <v>5</v>
      </c>
      <c r="B102" s="116" t="s">
        <v>268</v>
      </c>
      <c r="C102" s="116">
        <v>13772.849999999999</v>
      </c>
      <c r="D102" s="116">
        <v>8922.8799999999992</v>
      </c>
      <c r="E102" s="116">
        <v>1562.4600000000048</v>
      </c>
      <c r="F102" s="116">
        <v>833</v>
      </c>
    </row>
    <row r="103" spans="1:6" x14ac:dyDescent="0.25">
      <c r="A103" s="116">
        <v>6</v>
      </c>
      <c r="B103" s="116" t="s">
        <v>269</v>
      </c>
      <c r="C103" s="116">
        <v>4613.1299999999992</v>
      </c>
      <c r="D103" s="116">
        <v>3045.55</v>
      </c>
      <c r="E103" s="116">
        <v>558.44000000000096</v>
      </c>
      <c r="F103" s="116">
        <v>305</v>
      </c>
    </row>
    <row r="104" spans="1:6" x14ac:dyDescent="0.25">
      <c r="A104" s="116">
        <v>7</v>
      </c>
      <c r="B104" s="116" t="s">
        <v>270</v>
      </c>
      <c r="C104" s="116">
        <v>9008</v>
      </c>
      <c r="D104" s="116">
        <v>6819.3000000000029</v>
      </c>
      <c r="E104" s="116">
        <v>1058.569999999999</v>
      </c>
      <c r="F104" s="116">
        <v>548</v>
      </c>
    </row>
    <row r="105" spans="1:6" x14ac:dyDescent="0.25">
      <c r="A105" s="116">
        <v>8</v>
      </c>
      <c r="B105" s="116" t="s">
        <v>271</v>
      </c>
      <c r="C105" s="116">
        <v>1772.3500000000006</v>
      </c>
      <c r="D105" s="116">
        <v>1413.1100000000004</v>
      </c>
      <c r="E105" s="116">
        <v>298.72999999999985</v>
      </c>
      <c r="F105" s="116">
        <v>145</v>
      </c>
    </row>
    <row r="106" spans="1:6" x14ac:dyDescent="0.25">
      <c r="A106" s="116">
        <v>9</v>
      </c>
      <c r="B106" s="116" t="s">
        <v>272</v>
      </c>
      <c r="C106" s="116">
        <v>1713.2099999999998</v>
      </c>
      <c r="D106" s="116">
        <v>1059.83</v>
      </c>
      <c r="E106" s="116">
        <v>176.20999999999989</v>
      </c>
      <c r="F106" s="116">
        <v>98</v>
      </c>
    </row>
    <row r="107" spans="1:6" x14ac:dyDescent="0.25">
      <c r="A107" s="116">
        <v>10</v>
      </c>
      <c r="B107" s="116" t="s">
        <v>273</v>
      </c>
      <c r="C107" s="116">
        <v>2954.1500000000024</v>
      </c>
      <c r="D107" s="116">
        <v>2308.8700000000008</v>
      </c>
      <c r="E107" s="116">
        <v>373.31999999999994</v>
      </c>
      <c r="F107" s="116">
        <v>180</v>
      </c>
    </row>
    <row r="108" spans="1:6" x14ac:dyDescent="0.25">
      <c r="A108" s="116">
        <v>11</v>
      </c>
      <c r="B108" s="116" t="s">
        <v>274</v>
      </c>
      <c r="C108" s="116">
        <v>6355.8999999999978</v>
      </c>
      <c r="D108" s="116">
        <v>4037.2900000000018</v>
      </c>
      <c r="E108" s="116">
        <v>703.09000000000037</v>
      </c>
      <c r="F108" s="116">
        <v>375</v>
      </c>
    </row>
    <row r="109" spans="1:6" x14ac:dyDescent="0.25">
      <c r="A109" s="116">
        <v>12</v>
      </c>
      <c r="B109" s="116" t="s">
        <v>275</v>
      </c>
      <c r="C109" s="116">
        <v>38320.360000000052</v>
      </c>
      <c r="D109" s="116">
        <v>30142.219999999998</v>
      </c>
      <c r="E109" s="116">
        <v>4155.489999999987</v>
      </c>
      <c r="F109" s="116">
        <v>1953</v>
      </c>
    </row>
    <row r="110" spans="1:6" x14ac:dyDescent="0.25">
      <c r="A110" s="116">
        <v>13</v>
      </c>
      <c r="B110" s="116" t="s">
        <v>370</v>
      </c>
      <c r="C110" s="116">
        <v>13709.390000000003</v>
      </c>
      <c r="D110" s="116">
        <v>9120.4299999999948</v>
      </c>
      <c r="E110" s="116">
        <v>1631.5700000000068</v>
      </c>
      <c r="F110" s="116">
        <v>822</v>
      </c>
    </row>
    <row r="111" spans="1:6" x14ac:dyDescent="0.25">
      <c r="A111" s="116">
        <v>14</v>
      </c>
      <c r="B111" s="116" t="s">
        <v>277</v>
      </c>
      <c r="C111" s="116">
        <v>35589.109999999993</v>
      </c>
      <c r="D111" s="116">
        <v>25748.409999999953</v>
      </c>
      <c r="E111" s="116">
        <v>3820.2499999999864</v>
      </c>
      <c r="F111" s="116">
        <v>1884</v>
      </c>
    </row>
    <row r="112" spans="1:6" x14ac:dyDescent="0.25">
      <c r="A112" s="116">
        <v>15</v>
      </c>
      <c r="B112" s="116" t="s">
        <v>278</v>
      </c>
      <c r="C112" s="116">
        <v>3618.1200000000003</v>
      </c>
      <c r="D112" s="116">
        <v>2705.4500000000003</v>
      </c>
      <c r="E112" s="116">
        <v>553.45000000000027</v>
      </c>
      <c r="F112" s="116">
        <v>289</v>
      </c>
    </row>
    <row r="113" spans="1:6" x14ac:dyDescent="0.25">
      <c r="A113" s="116">
        <v>16</v>
      </c>
      <c r="B113" s="116" t="s">
        <v>279</v>
      </c>
      <c r="C113" s="116">
        <v>22553.380000000008</v>
      </c>
      <c r="D113" s="116">
        <v>14925.630000000014</v>
      </c>
      <c r="E113" s="116">
        <v>2803.7000000000103</v>
      </c>
      <c r="F113" s="116">
        <v>1484</v>
      </c>
    </row>
    <row r="114" spans="1:6" x14ac:dyDescent="0.25">
      <c r="A114" s="116">
        <v>17</v>
      </c>
      <c r="B114" s="116" t="s">
        <v>280</v>
      </c>
      <c r="C114" s="116">
        <v>7868.149999999996</v>
      </c>
      <c r="D114" s="116">
        <v>5141.01</v>
      </c>
      <c r="E114" s="116">
        <v>848.31000000000085</v>
      </c>
      <c r="F114" s="116">
        <v>428</v>
      </c>
    </row>
    <row r="115" spans="1:6" x14ac:dyDescent="0.25">
      <c r="A115" s="116">
        <v>18</v>
      </c>
      <c r="B115" s="116" t="s">
        <v>281</v>
      </c>
      <c r="C115" s="116">
        <v>5201.0599999999986</v>
      </c>
      <c r="D115" s="116">
        <v>3204.3600000000019</v>
      </c>
      <c r="E115" s="116">
        <v>711.46000000000015</v>
      </c>
      <c r="F115" s="116">
        <v>354</v>
      </c>
    </row>
    <row r="116" spans="1:6" x14ac:dyDescent="0.25">
      <c r="A116" s="116">
        <v>19</v>
      </c>
      <c r="B116" s="116" t="s">
        <v>282</v>
      </c>
      <c r="C116" s="116">
        <v>704.06000000000006</v>
      </c>
      <c r="D116" s="116">
        <v>571.26</v>
      </c>
      <c r="E116" s="116">
        <v>89.950000000000045</v>
      </c>
      <c r="F116" s="116">
        <v>45</v>
      </c>
    </row>
    <row r="117" spans="1:6" x14ac:dyDescent="0.25">
      <c r="A117" s="116">
        <v>20</v>
      </c>
      <c r="B117" s="116" t="s">
        <v>283</v>
      </c>
      <c r="C117" s="116">
        <v>3205.16</v>
      </c>
      <c r="D117" s="116">
        <v>2587.4900000000007</v>
      </c>
      <c r="E117" s="116">
        <v>397.87000000000006</v>
      </c>
      <c r="F117" s="116">
        <v>186</v>
      </c>
    </row>
    <row r="118" spans="1:6" x14ac:dyDescent="0.25">
      <c r="A118" s="116">
        <v>21</v>
      </c>
      <c r="B118" s="116" t="s">
        <v>284</v>
      </c>
      <c r="C118" s="116">
        <v>3525.4900000000016</v>
      </c>
      <c r="D118" s="116">
        <v>2353.8600000000006</v>
      </c>
      <c r="E118" s="116">
        <v>492.96000000000049</v>
      </c>
      <c r="F118" s="116">
        <v>266</v>
      </c>
    </row>
    <row r="119" spans="1:6" x14ac:dyDescent="0.25">
      <c r="A119" s="116">
        <v>22</v>
      </c>
      <c r="B119" s="116" t="s">
        <v>285</v>
      </c>
      <c r="C119" s="116">
        <v>4178.4900000000007</v>
      </c>
      <c r="D119" s="116">
        <v>2837.1400000000003</v>
      </c>
      <c r="E119" s="116">
        <v>585.75000000000034</v>
      </c>
      <c r="F119" s="116">
        <v>285</v>
      </c>
    </row>
    <row r="120" spans="1:6" x14ac:dyDescent="0.25">
      <c r="A120" s="116">
        <v>23</v>
      </c>
      <c r="B120" s="116" t="s">
        <v>286</v>
      </c>
      <c r="C120" s="116">
        <v>45391.520000000004</v>
      </c>
      <c r="D120" s="116">
        <v>32742.209999999959</v>
      </c>
      <c r="E120" s="116">
        <v>3974.7599999999879</v>
      </c>
      <c r="F120" s="116">
        <v>1922</v>
      </c>
    </row>
    <row r="121" spans="1:6" x14ac:dyDescent="0.25">
      <c r="A121" s="116">
        <v>24</v>
      </c>
      <c r="B121" s="116" t="s">
        <v>288</v>
      </c>
      <c r="C121" s="116">
        <v>10887.089999999997</v>
      </c>
      <c r="D121" s="116">
        <v>8575.7100000000009</v>
      </c>
      <c r="E121" s="116">
        <v>1526.4900000000048</v>
      </c>
      <c r="F121" s="116">
        <v>769</v>
      </c>
    </row>
    <row r="122" spans="1:6" x14ac:dyDescent="0.25">
      <c r="A122" s="116">
        <v>25</v>
      </c>
      <c r="B122" s="116" t="s">
        <v>289</v>
      </c>
      <c r="C122" s="116">
        <v>1882.0200000000002</v>
      </c>
      <c r="D122" s="116">
        <v>1345.6100000000004</v>
      </c>
      <c r="E122" s="116">
        <v>268.08999999999963</v>
      </c>
      <c r="F122" s="116">
        <v>137</v>
      </c>
    </row>
    <row r="123" spans="1:6" x14ac:dyDescent="0.25">
      <c r="A123" s="116">
        <v>26</v>
      </c>
      <c r="B123" s="116" t="s">
        <v>290</v>
      </c>
      <c r="C123" s="116">
        <v>17584.979999999992</v>
      </c>
      <c r="D123" s="116">
        <v>10204.49000000002</v>
      </c>
      <c r="E123" s="116">
        <v>1788.3499999999981</v>
      </c>
      <c r="F123" s="116">
        <v>1001</v>
      </c>
    </row>
    <row r="124" spans="1:6" x14ac:dyDescent="0.25">
      <c r="A124" s="116">
        <v>27</v>
      </c>
      <c r="B124" s="116" t="s">
        <v>291</v>
      </c>
      <c r="C124" s="116">
        <v>11000.039999999997</v>
      </c>
      <c r="D124" s="116">
        <v>6825.3600000000015</v>
      </c>
      <c r="E124" s="116">
        <v>1187.2800000000007</v>
      </c>
      <c r="F124" s="116">
        <v>628</v>
      </c>
    </row>
    <row r="125" spans="1:6" x14ac:dyDescent="0.25">
      <c r="A125" s="116">
        <v>28</v>
      </c>
      <c r="B125" s="116" t="s">
        <v>292</v>
      </c>
      <c r="C125" s="116">
        <v>13857.029999999999</v>
      </c>
      <c r="D125" s="116">
        <v>10663.429999999989</v>
      </c>
      <c r="E125" s="116">
        <v>1719.5799999999995</v>
      </c>
      <c r="F125" s="116">
        <v>808</v>
      </c>
    </row>
    <row r="126" spans="1:6" x14ac:dyDescent="0.25">
      <c r="A126" s="116">
        <v>29</v>
      </c>
      <c r="B126" s="116" t="s">
        <v>293</v>
      </c>
      <c r="C126" s="116">
        <v>2778.2199999999993</v>
      </c>
      <c r="D126" s="116">
        <v>2025.2099999999998</v>
      </c>
      <c r="E126" s="116">
        <v>349.57000000000005</v>
      </c>
      <c r="F126" s="116">
        <v>171</v>
      </c>
    </row>
    <row r="127" spans="1:6" x14ac:dyDescent="0.25">
      <c r="A127" s="116">
        <v>30</v>
      </c>
      <c r="B127" s="116" t="s">
        <v>294</v>
      </c>
      <c r="C127" s="116">
        <v>2695.57</v>
      </c>
      <c r="D127" s="116">
        <v>1827.8100000000006</v>
      </c>
      <c r="E127" s="116">
        <v>392.11999999999995</v>
      </c>
      <c r="F127" s="116">
        <v>200</v>
      </c>
    </row>
    <row r="128" spans="1:6" x14ac:dyDescent="0.25">
      <c r="A128" s="115"/>
      <c r="B128" s="115" t="s">
        <v>232</v>
      </c>
      <c r="C128" s="115">
        <v>1487419.1099999729</v>
      </c>
      <c r="D128" s="115">
        <v>1073451.4399999955</v>
      </c>
      <c r="E128" s="115">
        <v>106879.76000000535</v>
      </c>
      <c r="F128" s="115">
        <v>51367</v>
      </c>
    </row>
  </sheetData>
  <mergeCells count="2">
    <mergeCell ref="B1:F1"/>
    <mergeCell ref="B93:F9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F10" sqref="F10"/>
    </sheetView>
  </sheetViews>
  <sheetFormatPr defaultRowHeight="15" x14ac:dyDescent="0.25"/>
  <cols>
    <col min="1" max="1" width="46.140625" style="807" customWidth="1"/>
    <col min="2" max="2" width="12.7109375" style="807" customWidth="1"/>
    <col min="3" max="3" width="8.140625" style="807" customWidth="1"/>
    <col min="4" max="4" width="10.28515625" style="807" customWidth="1"/>
    <col min="5" max="5" width="9.5703125" style="807" customWidth="1"/>
    <col min="6" max="9" width="9.140625" style="807"/>
    <col min="10" max="10" width="14.42578125" style="807" customWidth="1"/>
    <col min="11" max="16384" width="9.140625" style="807"/>
  </cols>
  <sheetData>
    <row r="1" spans="1:12" ht="15.75" x14ac:dyDescent="0.25">
      <c r="A1" s="835" t="s">
        <v>1098</v>
      </c>
      <c r="B1" s="836"/>
      <c r="C1" s="836"/>
      <c r="D1" s="836"/>
      <c r="E1" s="836"/>
      <c r="F1" s="836"/>
      <c r="G1" s="836"/>
      <c r="H1" s="836"/>
      <c r="I1" s="836"/>
      <c r="J1" s="836"/>
      <c r="K1" s="836"/>
      <c r="L1" s="837"/>
    </row>
    <row r="2" spans="1:12" ht="15.75" x14ac:dyDescent="0.25">
      <c r="A2" s="838" t="s">
        <v>1099</v>
      </c>
      <c r="B2" s="838" t="s">
        <v>1100</v>
      </c>
      <c r="C2" s="835" t="s">
        <v>1101</v>
      </c>
      <c r="D2" s="836"/>
      <c r="E2" s="836"/>
      <c r="F2" s="836"/>
      <c r="G2" s="837"/>
      <c r="H2" s="835" t="s">
        <v>1102</v>
      </c>
      <c r="I2" s="836"/>
      <c r="J2" s="836"/>
      <c r="K2" s="836"/>
      <c r="L2" s="837"/>
    </row>
    <row r="3" spans="1:12" s="809" customFormat="1" ht="97.9" customHeight="1" x14ac:dyDescent="0.25">
      <c r="A3" s="838"/>
      <c r="B3" s="838"/>
      <c r="C3" s="808" t="s">
        <v>1103</v>
      </c>
      <c r="D3" s="808" t="s">
        <v>1104</v>
      </c>
      <c r="E3" s="808" t="s">
        <v>1105</v>
      </c>
      <c r="F3" s="808" t="s">
        <v>1106</v>
      </c>
      <c r="G3" s="808" t="s">
        <v>232</v>
      </c>
      <c r="H3" s="808" t="s">
        <v>1107</v>
      </c>
      <c r="I3" s="808" t="s">
        <v>1108</v>
      </c>
      <c r="J3" s="808" t="s">
        <v>1105</v>
      </c>
      <c r="K3" s="808" t="s">
        <v>1106</v>
      </c>
      <c r="L3" s="808" t="s">
        <v>232</v>
      </c>
    </row>
    <row r="4" spans="1:12" ht="11.25" customHeight="1" thickBot="1" x14ac:dyDescent="0.3">
      <c r="A4" s="839" t="s">
        <v>1109</v>
      </c>
      <c r="B4" s="839"/>
      <c r="C4" s="839"/>
      <c r="D4" s="839"/>
      <c r="E4" s="839"/>
      <c r="F4" s="839"/>
      <c r="G4" s="839"/>
      <c r="H4" s="839"/>
      <c r="I4" s="839"/>
      <c r="J4" s="839"/>
      <c r="K4" s="839"/>
      <c r="L4" s="839"/>
    </row>
    <row r="5" spans="1:12" ht="15" customHeight="1" thickBot="1" x14ac:dyDescent="0.3">
      <c r="A5" s="810" t="s">
        <v>235</v>
      </c>
      <c r="B5" s="810">
        <v>117</v>
      </c>
      <c r="C5" s="810">
        <v>80</v>
      </c>
      <c r="D5" s="810">
        <v>0</v>
      </c>
      <c r="E5" s="810">
        <v>0</v>
      </c>
      <c r="F5" s="810">
        <f ca="1">C5+D5+E5+F5</f>
        <v>0</v>
      </c>
      <c r="G5" s="810">
        <v>80</v>
      </c>
      <c r="H5" s="810">
        <v>0.02</v>
      </c>
      <c r="I5" s="810">
        <v>0.11</v>
      </c>
      <c r="J5" s="810">
        <v>0</v>
      </c>
      <c r="K5" s="810">
        <v>0.04</v>
      </c>
      <c r="L5" s="810">
        <v>0.17</v>
      </c>
    </row>
    <row r="6" spans="1:12" ht="15" customHeight="1" thickBot="1" x14ac:dyDescent="0.3">
      <c r="A6" s="810" t="s">
        <v>236</v>
      </c>
      <c r="B6" s="810">
        <v>203</v>
      </c>
      <c r="C6" s="810">
        <v>190</v>
      </c>
      <c r="D6" s="810">
        <v>0</v>
      </c>
      <c r="E6" s="810">
        <v>0</v>
      </c>
      <c r="F6" s="810">
        <v>13</v>
      </c>
      <c r="G6" s="810">
        <f t="shared" ref="G6:G24" si="0">F6+E6+D6+C6</f>
        <v>203</v>
      </c>
      <c r="H6" s="810">
        <v>2.0299999999999998</v>
      </c>
      <c r="I6" s="810">
        <v>0</v>
      </c>
      <c r="J6" s="810">
        <v>0</v>
      </c>
      <c r="K6" s="810">
        <v>0.08</v>
      </c>
      <c r="L6" s="810">
        <f t="shared" ref="L6:L21" si="1">SUM(H6:K6)</f>
        <v>2.11</v>
      </c>
    </row>
    <row r="7" spans="1:12" ht="15" customHeight="1" thickBot="1" x14ac:dyDescent="0.3">
      <c r="A7" s="810" t="s">
        <v>1110</v>
      </c>
      <c r="B7" s="810">
        <v>2266</v>
      </c>
      <c r="C7" s="810">
        <v>1063</v>
      </c>
      <c r="D7" s="810">
        <v>0</v>
      </c>
      <c r="E7" s="810">
        <v>0</v>
      </c>
      <c r="F7" s="810">
        <v>30</v>
      </c>
      <c r="G7" s="810">
        <f t="shared" si="0"/>
        <v>1093</v>
      </c>
      <c r="H7" s="810">
        <v>2.5300000000000007</v>
      </c>
      <c r="I7" s="810">
        <v>0</v>
      </c>
      <c r="J7" s="810">
        <v>0</v>
      </c>
      <c r="K7" s="810">
        <v>0.15</v>
      </c>
      <c r="L7" s="810">
        <f t="shared" si="1"/>
        <v>2.6800000000000006</v>
      </c>
    </row>
    <row r="8" spans="1:12" ht="15" customHeight="1" thickBot="1" x14ac:dyDescent="0.3">
      <c r="A8" s="810" t="s">
        <v>1111</v>
      </c>
      <c r="B8" s="810">
        <v>5805</v>
      </c>
      <c r="C8" s="810">
        <v>5802</v>
      </c>
      <c r="D8" s="810">
        <v>0</v>
      </c>
      <c r="E8" s="810">
        <v>1</v>
      </c>
      <c r="F8" s="810">
        <v>0</v>
      </c>
      <c r="G8" s="810">
        <f t="shared" si="0"/>
        <v>5803</v>
      </c>
      <c r="H8" s="810">
        <v>24.8</v>
      </c>
      <c r="I8" s="810">
        <v>0</v>
      </c>
      <c r="J8" s="810">
        <v>0.02</v>
      </c>
      <c r="K8" s="810">
        <v>0</v>
      </c>
      <c r="L8" s="810">
        <f t="shared" si="1"/>
        <v>24.82</v>
      </c>
    </row>
    <row r="9" spans="1:12" ht="15" customHeight="1" thickBot="1" x14ac:dyDescent="0.3">
      <c r="A9" s="810" t="s">
        <v>1112</v>
      </c>
      <c r="B9" s="810">
        <v>4533</v>
      </c>
      <c r="C9" s="810">
        <v>4530</v>
      </c>
      <c r="D9" s="810">
        <v>0</v>
      </c>
      <c r="E9" s="810">
        <v>1</v>
      </c>
      <c r="F9" s="810">
        <v>0</v>
      </c>
      <c r="G9" s="810">
        <f t="shared" si="0"/>
        <v>4531</v>
      </c>
      <c r="H9" s="810">
        <v>30.22</v>
      </c>
      <c r="I9" s="810">
        <v>0</v>
      </c>
      <c r="J9" s="810">
        <v>0.01</v>
      </c>
      <c r="K9" s="810">
        <v>0</v>
      </c>
      <c r="L9" s="810">
        <f t="shared" si="1"/>
        <v>30.23</v>
      </c>
    </row>
    <row r="10" spans="1:12" ht="15" customHeight="1" thickBot="1" x14ac:dyDescent="0.3">
      <c r="A10" s="810" t="s">
        <v>14</v>
      </c>
      <c r="B10" s="810">
        <v>123051</v>
      </c>
      <c r="C10" s="810">
        <v>32710</v>
      </c>
      <c r="D10" s="810">
        <v>530</v>
      </c>
      <c r="E10" s="810">
        <v>5</v>
      </c>
      <c r="F10" s="810">
        <v>7988</v>
      </c>
      <c r="G10" s="810">
        <f t="shared" si="0"/>
        <v>41233</v>
      </c>
      <c r="H10" s="810">
        <v>41.060000000000016</v>
      </c>
      <c r="I10" s="810">
        <v>87.15</v>
      </c>
      <c r="J10" s="810">
        <v>0.01</v>
      </c>
      <c r="K10" s="810">
        <v>47.870000000000012</v>
      </c>
      <c r="L10" s="810">
        <f t="shared" si="1"/>
        <v>176.09000000000003</v>
      </c>
    </row>
    <row r="11" spans="1:12" ht="15" customHeight="1" thickBot="1" x14ac:dyDescent="0.3">
      <c r="A11" s="810" t="s">
        <v>1113</v>
      </c>
      <c r="B11" s="810">
        <v>2984</v>
      </c>
      <c r="C11" s="810">
        <v>660</v>
      </c>
      <c r="D11" s="810">
        <v>0</v>
      </c>
      <c r="E11" s="810">
        <v>0</v>
      </c>
      <c r="F11" s="810">
        <v>0</v>
      </c>
      <c r="G11" s="810">
        <f t="shared" si="0"/>
        <v>660</v>
      </c>
      <c r="H11" s="810">
        <v>4.76</v>
      </c>
      <c r="I11" s="810">
        <v>0</v>
      </c>
      <c r="J11" s="810">
        <v>0</v>
      </c>
      <c r="K11" s="810">
        <v>0</v>
      </c>
      <c r="L11" s="810">
        <f t="shared" si="1"/>
        <v>4.76</v>
      </c>
    </row>
    <row r="12" spans="1:12" ht="15" customHeight="1" thickBot="1" x14ac:dyDescent="0.3">
      <c r="A12" s="810" t="s">
        <v>237</v>
      </c>
      <c r="B12" s="810">
        <v>2626</v>
      </c>
      <c r="C12" s="810">
        <v>1642</v>
      </c>
      <c r="D12" s="810">
        <v>56</v>
      </c>
      <c r="E12" s="810">
        <v>0</v>
      </c>
      <c r="F12" s="810">
        <v>151</v>
      </c>
      <c r="G12" s="810">
        <f t="shared" si="0"/>
        <v>1849</v>
      </c>
      <c r="H12" s="810">
        <v>11.61</v>
      </c>
      <c r="I12" s="810">
        <v>0.01</v>
      </c>
      <c r="J12" s="810">
        <v>0</v>
      </c>
      <c r="K12" s="810">
        <v>0.36000000000000004</v>
      </c>
      <c r="L12" s="810">
        <f t="shared" si="1"/>
        <v>11.979999999999999</v>
      </c>
    </row>
    <row r="13" spans="1:12" ht="15" customHeight="1" thickBot="1" x14ac:dyDescent="0.3">
      <c r="A13" s="810" t="s">
        <v>316</v>
      </c>
      <c r="B13" s="810">
        <v>733</v>
      </c>
      <c r="C13" s="810">
        <v>547</v>
      </c>
      <c r="D13" s="810">
        <v>3</v>
      </c>
      <c r="E13" s="810">
        <v>0</v>
      </c>
      <c r="F13" s="810">
        <v>45</v>
      </c>
      <c r="G13" s="810">
        <f t="shared" si="0"/>
        <v>595</v>
      </c>
      <c r="H13" s="810">
        <v>2.9699999999999998</v>
      </c>
      <c r="I13" s="810">
        <v>0.01</v>
      </c>
      <c r="J13" s="810">
        <v>0</v>
      </c>
      <c r="K13" s="810">
        <v>0.44000000000000006</v>
      </c>
      <c r="L13" s="810">
        <f t="shared" si="1"/>
        <v>3.4199999999999995</v>
      </c>
    </row>
    <row r="14" spans="1:12" ht="15" customHeight="1" thickBot="1" x14ac:dyDescent="0.3">
      <c r="A14" s="810" t="s">
        <v>1114</v>
      </c>
      <c r="B14" s="810">
        <v>1</v>
      </c>
      <c r="C14" s="810">
        <v>0</v>
      </c>
      <c r="D14" s="810">
        <v>0</v>
      </c>
      <c r="E14" s="810">
        <v>0</v>
      </c>
      <c r="F14" s="810">
        <v>0</v>
      </c>
      <c r="G14" s="810">
        <f t="shared" si="0"/>
        <v>0</v>
      </c>
      <c r="H14" s="810">
        <v>0</v>
      </c>
      <c r="I14" s="810">
        <v>0</v>
      </c>
      <c r="J14" s="810">
        <v>0</v>
      </c>
      <c r="K14" s="810">
        <v>0</v>
      </c>
      <c r="L14" s="810">
        <f t="shared" si="1"/>
        <v>0</v>
      </c>
    </row>
    <row r="15" spans="1:12" ht="15" customHeight="1" thickBot="1" x14ac:dyDescent="0.3">
      <c r="A15" s="810" t="s">
        <v>25</v>
      </c>
      <c r="B15" s="810">
        <v>8644</v>
      </c>
      <c r="C15" s="810">
        <v>8230</v>
      </c>
      <c r="D15" s="810">
        <v>1</v>
      </c>
      <c r="E15" s="810">
        <v>127</v>
      </c>
      <c r="F15" s="810">
        <v>54</v>
      </c>
      <c r="G15" s="810">
        <f t="shared" si="0"/>
        <v>8412</v>
      </c>
      <c r="H15" s="810">
        <v>77.540000000000035</v>
      </c>
      <c r="I15" s="810">
        <v>0.01</v>
      </c>
      <c r="J15" s="810">
        <v>1.37</v>
      </c>
      <c r="K15" s="810">
        <v>0.02</v>
      </c>
      <c r="L15" s="810">
        <f t="shared" si="1"/>
        <v>78.94000000000004</v>
      </c>
    </row>
    <row r="16" spans="1:12" ht="15" customHeight="1" thickBot="1" x14ac:dyDescent="0.3">
      <c r="A16" s="810" t="s">
        <v>33</v>
      </c>
      <c r="B16" s="810">
        <v>12</v>
      </c>
      <c r="C16" s="810">
        <v>0</v>
      </c>
      <c r="D16" s="810">
        <v>3</v>
      </c>
      <c r="E16" s="810">
        <v>0</v>
      </c>
      <c r="F16" s="810">
        <v>0</v>
      </c>
      <c r="G16" s="810">
        <f t="shared" si="0"/>
        <v>3</v>
      </c>
      <c r="H16" s="810">
        <v>0</v>
      </c>
      <c r="I16" s="810">
        <v>0.02</v>
      </c>
      <c r="J16" s="810">
        <v>0</v>
      </c>
      <c r="K16" s="810">
        <v>0</v>
      </c>
      <c r="L16" s="810">
        <f t="shared" si="1"/>
        <v>0.02</v>
      </c>
    </row>
    <row r="17" spans="1:12" ht="15" customHeight="1" thickBot="1" x14ac:dyDescent="0.3">
      <c r="A17" s="810" t="s">
        <v>1115</v>
      </c>
      <c r="B17" s="810">
        <v>236</v>
      </c>
      <c r="C17" s="810">
        <v>5</v>
      </c>
      <c r="D17" s="810">
        <v>0</v>
      </c>
      <c r="E17" s="810">
        <v>0</v>
      </c>
      <c r="F17" s="810">
        <v>169</v>
      </c>
      <c r="G17" s="810">
        <f t="shared" si="0"/>
        <v>174</v>
      </c>
      <c r="H17" s="810">
        <v>0.06</v>
      </c>
      <c r="I17" s="810">
        <v>0</v>
      </c>
      <c r="J17" s="810">
        <v>0</v>
      </c>
      <c r="K17" s="810">
        <v>0.66</v>
      </c>
      <c r="L17" s="810">
        <f t="shared" si="1"/>
        <v>0.72</v>
      </c>
    </row>
    <row r="18" spans="1:12" ht="15" customHeight="1" thickBot="1" x14ac:dyDescent="0.3">
      <c r="A18" s="810" t="s">
        <v>224</v>
      </c>
      <c r="B18" s="810">
        <v>71020</v>
      </c>
      <c r="C18" s="810">
        <v>5920</v>
      </c>
      <c r="D18" s="810">
        <v>141</v>
      </c>
      <c r="E18" s="810">
        <v>20</v>
      </c>
      <c r="F18" s="810">
        <v>2241</v>
      </c>
      <c r="G18" s="810">
        <f t="shared" si="0"/>
        <v>8322</v>
      </c>
      <c r="H18" s="810">
        <v>28.11</v>
      </c>
      <c r="I18" s="810">
        <v>5.47</v>
      </c>
      <c r="J18" s="810">
        <v>0.06</v>
      </c>
      <c r="K18" s="810">
        <v>19.34</v>
      </c>
      <c r="L18" s="810">
        <f t="shared" si="1"/>
        <v>52.980000000000004</v>
      </c>
    </row>
    <row r="19" spans="1:12" ht="15" customHeight="1" thickBot="1" x14ac:dyDescent="0.3">
      <c r="A19" s="810" t="s">
        <v>1116</v>
      </c>
      <c r="B19" s="810">
        <v>320</v>
      </c>
      <c r="C19" s="810">
        <v>227</v>
      </c>
      <c r="D19" s="810">
        <v>0</v>
      </c>
      <c r="E19" s="810">
        <v>0</v>
      </c>
      <c r="F19" s="810">
        <v>0</v>
      </c>
      <c r="G19" s="810">
        <f t="shared" si="0"/>
        <v>227</v>
      </c>
      <c r="H19" s="810">
        <v>1.66</v>
      </c>
      <c r="I19" s="810">
        <v>0</v>
      </c>
      <c r="J19" s="810">
        <v>0</v>
      </c>
      <c r="K19" s="810">
        <v>0</v>
      </c>
      <c r="L19" s="810">
        <f t="shared" si="1"/>
        <v>1.66</v>
      </c>
    </row>
    <row r="20" spans="1:12" ht="15" customHeight="1" thickBot="1" x14ac:dyDescent="0.3">
      <c r="A20" s="810" t="s">
        <v>16</v>
      </c>
      <c r="B20" s="810">
        <v>1264</v>
      </c>
      <c r="C20" s="810">
        <v>771</v>
      </c>
      <c r="D20" s="810">
        <v>1</v>
      </c>
      <c r="E20" s="810">
        <v>0</v>
      </c>
      <c r="F20" s="810">
        <v>1</v>
      </c>
      <c r="G20" s="810">
        <f t="shared" si="0"/>
        <v>773</v>
      </c>
      <c r="H20" s="810">
        <v>7.85</v>
      </c>
      <c r="I20" s="810">
        <v>0</v>
      </c>
      <c r="J20" s="810">
        <v>0</v>
      </c>
      <c r="K20" s="810">
        <v>0</v>
      </c>
      <c r="L20" s="810">
        <f t="shared" si="1"/>
        <v>7.85</v>
      </c>
    </row>
    <row r="21" spans="1:12" ht="15" customHeight="1" thickBot="1" x14ac:dyDescent="0.3">
      <c r="A21" s="810" t="s">
        <v>365</v>
      </c>
      <c r="B21" s="810">
        <v>15202</v>
      </c>
      <c r="C21" s="810">
        <v>7223</v>
      </c>
      <c r="D21" s="810">
        <v>296</v>
      </c>
      <c r="E21" s="810">
        <v>256</v>
      </c>
      <c r="F21" s="810">
        <v>139</v>
      </c>
      <c r="G21" s="810">
        <f t="shared" si="0"/>
        <v>7914</v>
      </c>
      <c r="H21" s="810">
        <v>102.86999999999998</v>
      </c>
      <c r="I21" s="810">
        <v>5.7599999999999989</v>
      </c>
      <c r="J21" s="810">
        <v>6.05</v>
      </c>
      <c r="K21" s="810">
        <v>0.77000000000000035</v>
      </c>
      <c r="L21" s="810">
        <f t="shared" si="1"/>
        <v>115.44999999999997</v>
      </c>
    </row>
    <row r="22" spans="1:12" ht="15" customHeight="1" thickBot="1" x14ac:dyDescent="0.3">
      <c r="A22" s="811" t="s">
        <v>1117</v>
      </c>
      <c r="B22" s="811">
        <f>SUM(B7:B21)</f>
        <v>238697</v>
      </c>
      <c r="C22" s="811">
        <f>SUM(C5:C21)</f>
        <v>69600</v>
      </c>
      <c r="D22" s="811">
        <f t="shared" ref="D22:G22" si="2">SUM(D5:D21)</f>
        <v>1031</v>
      </c>
      <c r="E22" s="811">
        <f t="shared" si="2"/>
        <v>410</v>
      </c>
      <c r="F22" s="811">
        <f>SUM(F7:F21)</f>
        <v>10818</v>
      </c>
      <c r="G22" s="811">
        <f t="shared" si="2"/>
        <v>81872</v>
      </c>
      <c r="H22" s="811">
        <f>SUM(H7:H21)</f>
        <v>336.04000000000008</v>
      </c>
      <c r="I22" s="811">
        <f t="shared" ref="I22:K22" si="3">SUM(I7:I21)</f>
        <v>98.430000000000021</v>
      </c>
      <c r="J22" s="811">
        <f t="shared" si="3"/>
        <v>7.52</v>
      </c>
      <c r="K22" s="811">
        <f t="shared" si="3"/>
        <v>69.61</v>
      </c>
      <c r="L22" s="811">
        <v>513.88</v>
      </c>
    </row>
    <row r="23" spans="1:12" ht="15" customHeight="1" thickBot="1" x14ac:dyDescent="0.3">
      <c r="A23" s="834" t="s">
        <v>1118</v>
      </c>
      <c r="B23" s="834"/>
      <c r="C23" s="834"/>
      <c r="D23" s="834"/>
      <c r="E23" s="834"/>
      <c r="F23" s="834"/>
      <c r="G23" s="834"/>
      <c r="H23" s="834"/>
      <c r="I23" s="834"/>
      <c r="J23" s="834"/>
      <c r="K23" s="834"/>
      <c r="L23" s="834"/>
    </row>
    <row r="24" spans="1:12" ht="15" customHeight="1" thickBot="1" x14ac:dyDescent="0.3">
      <c r="A24" s="810" t="s">
        <v>57</v>
      </c>
      <c r="B24" s="810">
        <v>120422</v>
      </c>
      <c r="C24" s="810">
        <v>120422</v>
      </c>
      <c r="D24" s="810">
        <v>0</v>
      </c>
      <c r="E24" s="810">
        <v>0</v>
      </c>
      <c r="F24" s="810">
        <v>2058</v>
      </c>
      <c r="G24" s="810">
        <f t="shared" si="0"/>
        <v>122480</v>
      </c>
      <c r="H24" s="810">
        <v>2033.03</v>
      </c>
      <c r="I24" s="810">
        <v>2.9399999999999986</v>
      </c>
      <c r="J24" s="810">
        <v>0.6100000000000001</v>
      </c>
      <c r="K24" s="810">
        <v>6.11</v>
      </c>
      <c r="L24" s="810">
        <f>SUM(H24:K24)</f>
        <v>2042.6899999999998</v>
      </c>
    </row>
    <row r="25" spans="1:12" ht="15" customHeight="1" thickBot="1" x14ac:dyDescent="0.3">
      <c r="A25" s="810" t="s">
        <v>56</v>
      </c>
      <c r="B25" s="810">
        <v>47204</v>
      </c>
      <c r="C25" s="810">
        <v>47204</v>
      </c>
      <c r="D25" s="810">
        <v>85</v>
      </c>
      <c r="E25" s="810">
        <v>21</v>
      </c>
      <c r="F25" s="810">
        <v>1658</v>
      </c>
      <c r="G25" s="810">
        <f>C25+D25+E25</f>
        <v>47310</v>
      </c>
      <c r="H25" s="810">
        <v>668.47</v>
      </c>
      <c r="I25" s="810">
        <v>0.86</v>
      </c>
      <c r="J25" s="810">
        <v>0.18</v>
      </c>
      <c r="K25" s="810">
        <v>5.0199999999999996</v>
      </c>
      <c r="L25" s="810">
        <f>SUM(H25:K25)</f>
        <v>674.53</v>
      </c>
    </row>
    <row r="26" spans="1:12" ht="15" customHeight="1" thickBot="1" x14ac:dyDescent="0.3">
      <c r="A26" s="811" t="s">
        <v>1119</v>
      </c>
      <c r="B26" s="811">
        <f>SUM(B24:B25)</f>
        <v>167626</v>
      </c>
      <c r="C26" s="811">
        <f t="shared" ref="C26:H26" si="4">SUM(C24:C25)</f>
        <v>167626</v>
      </c>
      <c r="D26" s="811">
        <f t="shared" si="4"/>
        <v>85</v>
      </c>
      <c r="E26" s="811">
        <f t="shared" si="4"/>
        <v>21</v>
      </c>
      <c r="F26" s="811">
        <f t="shared" si="4"/>
        <v>3716</v>
      </c>
      <c r="G26" s="811">
        <f t="shared" si="4"/>
        <v>169790</v>
      </c>
      <c r="H26" s="811">
        <f t="shared" si="4"/>
        <v>2701.5</v>
      </c>
      <c r="I26" s="811">
        <f>SUM(I24:I25)</f>
        <v>3.7999999999999985</v>
      </c>
      <c r="J26" s="811">
        <f t="shared" ref="J26:L26" si="5">SUM(J24:J25)</f>
        <v>0.79</v>
      </c>
      <c r="K26" s="811">
        <f t="shared" si="5"/>
        <v>11.129999999999999</v>
      </c>
      <c r="L26" s="811">
        <f t="shared" si="5"/>
        <v>2717.22</v>
      </c>
    </row>
    <row r="27" spans="1:12" ht="15" customHeight="1" thickBot="1" x14ac:dyDescent="0.3">
      <c r="A27" s="834" t="s">
        <v>1120</v>
      </c>
      <c r="B27" s="834"/>
      <c r="C27" s="834"/>
      <c r="D27" s="834"/>
      <c r="E27" s="834"/>
      <c r="F27" s="834"/>
      <c r="G27" s="834"/>
      <c r="H27" s="834"/>
      <c r="I27" s="834"/>
      <c r="J27" s="834"/>
      <c r="K27" s="834"/>
      <c r="L27" s="834"/>
    </row>
    <row r="28" spans="1:12" ht="15" customHeight="1" thickBot="1" x14ac:dyDescent="0.3">
      <c r="A28" s="810" t="s">
        <v>1121</v>
      </c>
      <c r="B28" s="810">
        <v>13129</v>
      </c>
      <c r="C28" s="810">
        <v>11782</v>
      </c>
      <c r="D28" s="810">
        <v>1347</v>
      </c>
      <c r="E28" s="810">
        <v>0</v>
      </c>
      <c r="F28" s="810">
        <v>0</v>
      </c>
      <c r="G28" s="810">
        <f t="shared" ref="G28:G48" si="6">F28+E28+D28+C28</f>
        <v>13129</v>
      </c>
      <c r="H28" s="810">
        <v>60.06</v>
      </c>
      <c r="I28" s="810">
        <v>4.09</v>
      </c>
      <c r="J28" s="810">
        <v>0</v>
      </c>
      <c r="K28" s="810">
        <v>0</v>
      </c>
      <c r="L28" s="810">
        <f t="shared" ref="L28:L48" si="7">SUM(H28:K28)</f>
        <v>64.150000000000006</v>
      </c>
    </row>
    <row r="29" spans="1:12" ht="15" customHeight="1" thickBot="1" x14ac:dyDescent="0.3">
      <c r="A29" s="810" t="s">
        <v>1122</v>
      </c>
      <c r="B29" s="810">
        <v>8359</v>
      </c>
      <c r="C29" s="810">
        <v>6571</v>
      </c>
      <c r="D29" s="810">
        <v>1788</v>
      </c>
      <c r="E29" s="810">
        <v>0</v>
      </c>
      <c r="F29" s="810">
        <v>0</v>
      </c>
      <c r="G29" s="810">
        <f t="shared" si="6"/>
        <v>8359</v>
      </c>
      <c r="H29" s="810">
        <v>42.71</v>
      </c>
      <c r="I29" s="810">
        <v>4.8499999999999996</v>
      </c>
      <c r="J29" s="810">
        <v>0</v>
      </c>
      <c r="K29" s="810">
        <v>0</v>
      </c>
      <c r="L29" s="810">
        <f t="shared" si="7"/>
        <v>47.56</v>
      </c>
    </row>
    <row r="30" spans="1:12" ht="15" customHeight="1" thickBot="1" x14ac:dyDescent="0.3">
      <c r="A30" s="810" t="s">
        <v>1123</v>
      </c>
      <c r="B30" s="810">
        <v>3414</v>
      </c>
      <c r="C30" s="810">
        <v>2990</v>
      </c>
      <c r="D30" s="810">
        <v>0</v>
      </c>
      <c r="E30" s="810">
        <v>0</v>
      </c>
      <c r="F30" s="810">
        <v>122</v>
      </c>
      <c r="G30" s="810">
        <f t="shared" si="6"/>
        <v>3112</v>
      </c>
      <c r="H30" s="810">
        <v>41.7</v>
      </c>
      <c r="I30" s="810">
        <v>0</v>
      </c>
      <c r="J30" s="810">
        <v>0</v>
      </c>
      <c r="K30" s="810">
        <v>0.61</v>
      </c>
      <c r="L30" s="810">
        <f t="shared" si="7"/>
        <v>42.31</v>
      </c>
    </row>
    <row r="31" spans="1:12" ht="15" customHeight="1" thickBot="1" x14ac:dyDescent="0.3">
      <c r="A31" s="810" t="s">
        <v>1124</v>
      </c>
      <c r="B31" s="810">
        <v>17277</v>
      </c>
      <c r="C31" s="810">
        <v>16218</v>
      </c>
      <c r="D31" s="810">
        <v>157</v>
      </c>
      <c r="E31" s="810">
        <v>0</v>
      </c>
      <c r="F31" s="810">
        <v>902</v>
      </c>
      <c r="G31" s="810">
        <f t="shared" si="6"/>
        <v>17277</v>
      </c>
      <c r="H31" s="810">
        <v>88.18</v>
      </c>
      <c r="I31" s="810">
        <v>0.39</v>
      </c>
      <c r="J31" s="810">
        <v>0</v>
      </c>
      <c r="K31" s="810">
        <v>2.23</v>
      </c>
      <c r="L31" s="810">
        <f t="shared" si="7"/>
        <v>90.800000000000011</v>
      </c>
    </row>
    <row r="32" spans="1:12" ht="15.75" thickBot="1" x14ac:dyDescent="0.3">
      <c r="A32" s="810" t="s">
        <v>1125</v>
      </c>
      <c r="B32" s="810">
        <v>32359</v>
      </c>
      <c r="C32" s="810">
        <v>31776</v>
      </c>
      <c r="D32" s="810">
        <v>0</v>
      </c>
      <c r="E32" s="810">
        <v>0</v>
      </c>
      <c r="F32" s="810">
        <v>583</v>
      </c>
      <c r="G32" s="810">
        <f t="shared" si="6"/>
        <v>32359</v>
      </c>
      <c r="H32" s="810">
        <v>107.76</v>
      </c>
      <c r="I32" s="810">
        <v>0</v>
      </c>
      <c r="J32" s="810">
        <v>0</v>
      </c>
      <c r="K32" s="810">
        <v>0.93</v>
      </c>
      <c r="L32" s="810">
        <f t="shared" si="7"/>
        <v>108.69000000000001</v>
      </c>
    </row>
    <row r="33" spans="1:12" ht="15" customHeight="1" thickBot="1" x14ac:dyDescent="0.3">
      <c r="A33" s="810" t="s">
        <v>1126</v>
      </c>
      <c r="B33" s="810">
        <v>8325</v>
      </c>
      <c r="C33" s="810">
        <v>7655</v>
      </c>
      <c r="D33" s="810">
        <v>0</v>
      </c>
      <c r="E33" s="810">
        <v>0</v>
      </c>
      <c r="F33" s="810">
        <v>0</v>
      </c>
      <c r="G33" s="810">
        <f t="shared" si="6"/>
        <v>7655</v>
      </c>
      <c r="H33" s="810">
        <v>52.92</v>
      </c>
      <c r="I33" s="810">
        <v>0</v>
      </c>
      <c r="J33" s="810">
        <v>0</v>
      </c>
      <c r="K33" s="810">
        <v>1.83</v>
      </c>
      <c r="L33" s="810">
        <f t="shared" si="7"/>
        <v>54.75</v>
      </c>
    </row>
    <row r="34" spans="1:12" ht="15" customHeight="1" thickBot="1" x14ac:dyDescent="0.3">
      <c r="A34" s="810" t="s">
        <v>1127</v>
      </c>
      <c r="B34" s="810">
        <v>3750</v>
      </c>
      <c r="C34" s="810">
        <v>3208</v>
      </c>
      <c r="D34" s="810">
        <v>542</v>
      </c>
      <c r="E34" s="810">
        <v>0</v>
      </c>
      <c r="F34" s="810">
        <v>0</v>
      </c>
      <c r="G34" s="810">
        <f t="shared" si="6"/>
        <v>3750</v>
      </c>
      <c r="H34" s="810">
        <v>8.9600000000000009</v>
      </c>
      <c r="I34" s="810">
        <v>0.65</v>
      </c>
      <c r="J34" s="810">
        <v>0</v>
      </c>
      <c r="K34" s="810">
        <v>0</v>
      </c>
      <c r="L34" s="810">
        <f t="shared" si="7"/>
        <v>9.6100000000000012</v>
      </c>
    </row>
    <row r="35" spans="1:12" ht="15" customHeight="1" thickBot="1" x14ac:dyDescent="0.3">
      <c r="A35" s="810" t="s">
        <v>1128</v>
      </c>
      <c r="B35" s="810">
        <v>38889</v>
      </c>
      <c r="C35" s="810">
        <v>19969</v>
      </c>
      <c r="D35" s="810">
        <v>0</v>
      </c>
      <c r="E35" s="810">
        <v>0</v>
      </c>
      <c r="F35" s="810">
        <v>18920</v>
      </c>
      <c r="G35" s="810">
        <f t="shared" si="6"/>
        <v>38889</v>
      </c>
      <c r="H35" s="810">
        <v>62.75</v>
      </c>
      <c r="I35" s="810">
        <v>0</v>
      </c>
      <c r="J35" s="810">
        <v>0</v>
      </c>
      <c r="K35" s="810">
        <v>18.920000000000002</v>
      </c>
      <c r="L35" s="810">
        <f t="shared" si="7"/>
        <v>81.67</v>
      </c>
    </row>
    <row r="36" spans="1:12" ht="15" customHeight="1" thickBot="1" x14ac:dyDescent="0.3">
      <c r="A36" s="810" t="s">
        <v>1129</v>
      </c>
      <c r="B36" s="810">
        <v>769</v>
      </c>
      <c r="C36" s="810">
        <v>769</v>
      </c>
      <c r="D36" s="810">
        <v>0</v>
      </c>
      <c r="E36" s="810">
        <v>0</v>
      </c>
      <c r="F36" s="810">
        <v>0</v>
      </c>
      <c r="G36" s="810">
        <f t="shared" si="6"/>
        <v>769</v>
      </c>
      <c r="H36" s="810">
        <v>0.85</v>
      </c>
      <c r="I36" s="810">
        <v>0</v>
      </c>
      <c r="J36" s="810">
        <v>0</v>
      </c>
      <c r="K36" s="810">
        <v>0</v>
      </c>
      <c r="L36" s="810">
        <f t="shared" si="7"/>
        <v>0.85</v>
      </c>
    </row>
    <row r="37" spans="1:12" ht="15" customHeight="1" thickBot="1" x14ac:dyDescent="0.3">
      <c r="A37" s="810" t="s">
        <v>1130</v>
      </c>
      <c r="B37" s="810">
        <v>1555</v>
      </c>
      <c r="C37" s="810">
        <v>1440</v>
      </c>
      <c r="D37" s="810">
        <v>115</v>
      </c>
      <c r="E37" s="810">
        <v>0</v>
      </c>
      <c r="F37" s="810">
        <v>0</v>
      </c>
      <c r="G37" s="810">
        <f t="shared" si="6"/>
        <v>1555</v>
      </c>
      <c r="H37" s="810">
        <v>26.87</v>
      </c>
      <c r="I37" s="810">
        <v>0.12</v>
      </c>
      <c r="J37" s="810">
        <v>0</v>
      </c>
      <c r="K37" s="810">
        <v>0</v>
      </c>
      <c r="L37" s="810">
        <f t="shared" si="7"/>
        <v>26.990000000000002</v>
      </c>
    </row>
    <row r="38" spans="1:12" ht="15" customHeight="1" thickBot="1" x14ac:dyDescent="0.3">
      <c r="A38" s="810" t="s">
        <v>1131</v>
      </c>
      <c r="B38" s="810">
        <v>7885</v>
      </c>
      <c r="C38" s="810">
        <v>5699</v>
      </c>
      <c r="D38" s="810">
        <v>2186</v>
      </c>
      <c r="E38" s="810">
        <v>0</v>
      </c>
      <c r="F38" s="810">
        <v>0</v>
      </c>
      <c r="G38" s="810">
        <f t="shared" si="6"/>
        <v>7885</v>
      </c>
      <c r="H38" s="810">
        <v>24.64</v>
      </c>
      <c r="I38" s="810">
        <v>3.65</v>
      </c>
      <c r="J38" s="810">
        <v>0</v>
      </c>
      <c r="K38" s="810">
        <v>0</v>
      </c>
      <c r="L38" s="810">
        <f t="shared" si="7"/>
        <v>28.29</v>
      </c>
    </row>
    <row r="39" spans="1:12" ht="15" customHeight="1" thickBot="1" x14ac:dyDescent="0.3">
      <c r="A39" s="810" t="s">
        <v>1132</v>
      </c>
      <c r="B39" s="810">
        <v>10037</v>
      </c>
      <c r="C39" s="810">
        <v>7934</v>
      </c>
      <c r="D39" s="810">
        <v>2103</v>
      </c>
      <c r="E39" s="810">
        <v>0</v>
      </c>
      <c r="F39" s="810">
        <v>0</v>
      </c>
      <c r="G39" s="810">
        <f t="shared" si="6"/>
        <v>10037</v>
      </c>
      <c r="H39" s="810">
        <v>63.47</v>
      </c>
      <c r="I39" s="810">
        <v>3.48</v>
      </c>
      <c r="J39" s="810">
        <v>0</v>
      </c>
      <c r="K39" s="810">
        <v>0</v>
      </c>
      <c r="L39" s="810">
        <f t="shared" si="7"/>
        <v>66.95</v>
      </c>
    </row>
    <row r="40" spans="1:12" ht="15" customHeight="1" thickBot="1" x14ac:dyDescent="0.3">
      <c r="A40" s="810" t="s">
        <v>1133</v>
      </c>
      <c r="B40" s="810">
        <v>22281</v>
      </c>
      <c r="C40" s="810">
        <v>20161</v>
      </c>
      <c r="D40" s="810">
        <v>2120</v>
      </c>
      <c r="E40" s="810">
        <v>0</v>
      </c>
      <c r="F40" s="810">
        <v>0</v>
      </c>
      <c r="G40" s="810">
        <f t="shared" si="6"/>
        <v>22281</v>
      </c>
      <c r="H40" s="810">
        <v>78.319999999999993</v>
      </c>
      <c r="I40" s="810">
        <v>5.94</v>
      </c>
      <c r="J40" s="810">
        <v>0</v>
      </c>
      <c r="K40" s="810">
        <v>0</v>
      </c>
      <c r="L40" s="810">
        <f t="shared" si="7"/>
        <v>84.259999999999991</v>
      </c>
    </row>
    <row r="41" spans="1:12" ht="15" customHeight="1" thickBot="1" x14ac:dyDescent="0.3">
      <c r="A41" s="810" t="s">
        <v>1134</v>
      </c>
      <c r="B41" s="810">
        <v>9077</v>
      </c>
      <c r="C41" s="810">
        <v>8923</v>
      </c>
      <c r="D41" s="810">
        <v>154</v>
      </c>
      <c r="E41" s="810">
        <v>0</v>
      </c>
      <c r="F41" s="810">
        <v>0</v>
      </c>
      <c r="G41" s="810">
        <f t="shared" si="6"/>
        <v>9077</v>
      </c>
      <c r="H41" s="810">
        <v>97.62</v>
      </c>
      <c r="I41" s="810">
        <v>0.11</v>
      </c>
      <c r="J41" s="810">
        <v>0</v>
      </c>
      <c r="K41" s="810">
        <v>0</v>
      </c>
      <c r="L41" s="810">
        <f t="shared" si="7"/>
        <v>97.73</v>
      </c>
    </row>
    <row r="42" spans="1:12" ht="15" customHeight="1" thickBot="1" x14ac:dyDescent="0.3">
      <c r="A42" s="810" t="s">
        <v>1135</v>
      </c>
      <c r="B42" s="810">
        <v>36226</v>
      </c>
      <c r="C42" s="810">
        <v>36219</v>
      </c>
      <c r="D42" s="810">
        <v>0</v>
      </c>
      <c r="E42" s="810">
        <v>0</v>
      </c>
      <c r="F42" s="810">
        <v>0</v>
      </c>
      <c r="G42" s="810">
        <f t="shared" si="6"/>
        <v>36219</v>
      </c>
      <c r="H42" s="810">
        <v>362.19</v>
      </c>
      <c r="I42" s="810">
        <v>0</v>
      </c>
      <c r="J42" s="810">
        <v>0</v>
      </c>
      <c r="K42" s="810">
        <v>0</v>
      </c>
      <c r="L42" s="810">
        <f t="shared" si="7"/>
        <v>362.19</v>
      </c>
    </row>
    <row r="43" spans="1:12" ht="15" customHeight="1" thickBot="1" x14ac:dyDescent="0.3">
      <c r="A43" s="810" t="s">
        <v>1136</v>
      </c>
      <c r="B43" s="810">
        <v>4442</v>
      </c>
      <c r="C43" s="810">
        <v>4176</v>
      </c>
      <c r="D43" s="810">
        <v>227</v>
      </c>
      <c r="E43" s="810">
        <v>0</v>
      </c>
      <c r="F43" s="810">
        <v>0</v>
      </c>
      <c r="G43" s="810">
        <f t="shared" si="6"/>
        <v>4403</v>
      </c>
      <c r="H43" s="810">
        <v>26.16</v>
      </c>
      <c r="I43" s="810">
        <v>0.71</v>
      </c>
      <c r="J43" s="810">
        <v>0</v>
      </c>
      <c r="K43" s="810">
        <v>0</v>
      </c>
      <c r="L43" s="810">
        <f t="shared" si="7"/>
        <v>26.87</v>
      </c>
    </row>
    <row r="44" spans="1:12" ht="15" customHeight="1" thickBot="1" x14ac:dyDescent="0.3">
      <c r="A44" s="810" t="s">
        <v>1137</v>
      </c>
      <c r="B44" s="810">
        <v>5734</v>
      </c>
      <c r="C44" s="810">
        <v>5583</v>
      </c>
      <c r="D44" s="810">
        <v>151</v>
      </c>
      <c r="E44" s="810">
        <v>0</v>
      </c>
      <c r="F44" s="810">
        <v>0</v>
      </c>
      <c r="G44" s="810">
        <f t="shared" si="6"/>
        <v>5734</v>
      </c>
      <c r="H44" s="810">
        <v>18.59</v>
      </c>
      <c r="I44" s="810">
        <v>0.44</v>
      </c>
      <c r="J44" s="810">
        <v>0</v>
      </c>
      <c r="K44" s="810">
        <v>0</v>
      </c>
      <c r="L44" s="810">
        <f t="shared" si="7"/>
        <v>19.03</v>
      </c>
    </row>
    <row r="45" spans="1:12" ht="15" customHeight="1" thickBot="1" x14ac:dyDescent="0.3">
      <c r="A45" s="810" t="s">
        <v>1138</v>
      </c>
      <c r="B45" s="810">
        <v>7043</v>
      </c>
      <c r="C45" s="810">
        <v>5975</v>
      </c>
      <c r="D45" s="810">
        <v>0</v>
      </c>
      <c r="E45" s="810">
        <v>0</v>
      </c>
      <c r="F45" s="810">
        <v>1068</v>
      </c>
      <c r="G45" s="810">
        <f t="shared" si="6"/>
        <v>7043</v>
      </c>
      <c r="H45" s="810">
        <v>56.53</v>
      </c>
      <c r="I45" s="810">
        <v>0</v>
      </c>
      <c r="J45" s="810">
        <v>0</v>
      </c>
      <c r="K45" s="810">
        <v>1.81</v>
      </c>
      <c r="L45" s="810">
        <f t="shared" si="7"/>
        <v>58.34</v>
      </c>
    </row>
    <row r="46" spans="1:12" ht="15.75" thickBot="1" x14ac:dyDescent="0.3">
      <c r="A46" s="810" t="s">
        <v>1139</v>
      </c>
      <c r="B46" s="810">
        <v>30151</v>
      </c>
      <c r="C46" s="810">
        <v>26479</v>
      </c>
      <c r="D46" s="810">
        <v>0</v>
      </c>
      <c r="E46" s="810">
        <v>0</v>
      </c>
      <c r="F46" s="810">
        <v>3672</v>
      </c>
      <c r="G46" s="810">
        <f t="shared" si="6"/>
        <v>30151</v>
      </c>
      <c r="H46" s="810">
        <v>428.46</v>
      </c>
      <c r="I46" s="810">
        <v>0</v>
      </c>
      <c r="J46" s="810">
        <v>0</v>
      </c>
      <c r="K46" s="810">
        <v>7.75</v>
      </c>
      <c r="L46" s="810">
        <f t="shared" si="7"/>
        <v>436.21</v>
      </c>
    </row>
    <row r="47" spans="1:12" ht="15" customHeight="1" thickBot="1" x14ac:dyDescent="0.3">
      <c r="A47" s="810" t="s">
        <v>1140</v>
      </c>
      <c r="B47" s="810">
        <v>11522</v>
      </c>
      <c r="C47" s="810">
        <v>10566</v>
      </c>
      <c r="D47" s="810">
        <v>178</v>
      </c>
      <c r="E47" s="810">
        <v>0</v>
      </c>
      <c r="F47" s="810">
        <v>778</v>
      </c>
      <c r="G47" s="810">
        <f t="shared" si="6"/>
        <v>11522</v>
      </c>
      <c r="H47" s="810">
        <v>50.55</v>
      </c>
      <c r="I47" s="810">
        <v>1.0900000000000001</v>
      </c>
      <c r="J47" s="810">
        <v>0</v>
      </c>
      <c r="K47" s="810">
        <v>1.0900000000000001</v>
      </c>
      <c r="L47" s="810">
        <f t="shared" si="7"/>
        <v>52.730000000000004</v>
      </c>
    </row>
    <row r="48" spans="1:12" ht="15" customHeight="1" thickBot="1" x14ac:dyDescent="0.3">
      <c r="A48" s="810" t="s">
        <v>1141</v>
      </c>
      <c r="B48" s="810">
        <v>9141</v>
      </c>
      <c r="C48" s="810">
        <v>9141</v>
      </c>
      <c r="D48" s="810">
        <v>0</v>
      </c>
      <c r="E48" s="810">
        <v>0</v>
      </c>
      <c r="F48" s="810">
        <v>0</v>
      </c>
      <c r="G48" s="810">
        <f t="shared" si="6"/>
        <v>9141</v>
      </c>
      <c r="H48" s="810">
        <v>52.4</v>
      </c>
      <c r="I48" s="810">
        <v>0</v>
      </c>
      <c r="J48" s="810">
        <v>0</v>
      </c>
      <c r="K48" s="810">
        <v>0</v>
      </c>
      <c r="L48" s="810">
        <f t="shared" si="7"/>
        <v>52.4</v>
      </c>
    </row>
    <row r="49" spans="1:12" ht="15" customHeight="1" thickBot="1" x14ac:dyDescent="0.3">
      <c r="A49" s="811" t="s">
        <v>1142</v>
      </c>
      <c r="B49" s="811">
        <f>SUM(B28:B48)</f>
        <v>281365</v>
      </c>
      <c r="C49" s="811">
        <f t="shared" ref="C49:L49" si="8">SUM(C28:C48)</f>
        <v>243234</v>
      </c>
      <c r="D49" s="811">
        <f t="shared" si="8"/>
        <v>11068</v>
      </c>
      <c r="E49" s="811">
        <f t="shared" si="8"/>
        <v>0</v>
      </c>
      <c r="F49" s="811">
        <f t="shared" si="8"/>
        <v>26045</v>
      </c>
      <c r="G49" s="811">
        <f t="shared" si="8"/>
        <v>280347</v>
      </c>
      <c r="H49" s="811">
        <f t="shared" si="8"/>
        <v>1751.69</v>
      </c>
      <c r="I49" s="811">
        <f t="shared" si="8"/>
        <v>25.520000000000003</v>
      </c>
      <c r="J49" s="811">
        <f t="shared" si="8"/>
        <v>0</v>
      </c>
      <c r="K49" s="811">
        <f t="shared" si="8"/>
        <v>35.17</v>
      </c>
      <c r="L49" s="811">
        <f t="shared" si="8"/>
        <v>1812.38</v>
      </c>
    </row>
    <row r="50" spans="1:12" ht="21.6" customHeight="1" thickBot="1" x14ac:dyDescent="0.3">
      <c r="A50" s="811" t="s">
        <v>1143</v>
      </c>
      <c r="B50" s="811">
        <f>B22+B26+B49</f>
        <v>687688</v>
      </c>
      <c r="C50" s="811">
        <f t="shared" ref="C50:L50" si="9">C22+C26+C49</f>
        <v>480460</v>
      </c>
      <c r="D50" s="811">
        <f t="shared" si="9"/>
        <v>12184</v>
      </c>
      <c r="E50" s="811">
        <f t="shared" si="9"/>
        <v>431</v>
      </c>
      <c r="F50" s="811">
        <f t="shared" si="9"/>
        <v>40579</v>
      </c>
      <c r="G50" s="811">
        <f t="shared" si="9"/>
        <v>532009</v>
      </c>
      <c r="H50" s="811">
        <f t="shared" si="9"/>
        <v>4789.2299999999996</v>
      </c>
      <c r="I50" s="811">
        <f t="shared" si="9"/>
        <v>127.75000000000003</v>
      </c>
      <c r="J50" s="811">
        <f t="shared" si="9"/>
        <v>8.3099999999999987</v>
      </c>
      <c r="K50" s="811">
        <f t="shared" si="9"/>
        <v>115.91</v>
      </c>
      <c r="L50" s="811">
        <f t="shared" si="9"/>
        <v>5043.4799999999996</v>
      </c>
    </row>
  </sheetData>
  <mergeCells count="8">
    <mergeCell ref="A23:L23"/>
    <mergeCell ref="A27:L27"/>
    <mergeCell ref="A1:L1"/>
    <mergeCell ref="A2:A3"/>
    <mergeCell ref="B2:B3"/>
    <mergeCell ref="C2:G2"/>
    <mergeCell ref="H2:L2"/>
    <mergeCell ref="A4:L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9"/>
  <sheetViews>
    <sheetView workbookViewId="0">
      <selection activeCell="J16" sqref="J16"/>
    </sheetView>
  </sheetViews>
  <sheetFormatPr defaultColWidth="15.5703125" defaultRowHeight="15" x14ac:dyDescent="0.2"/>
  <cols>
    <col min="1" max="1" width="5.42578125" style="78" customWidth="1"/>
    <col min="2" max="2" width="31.5703125" style="68" customWidth="1"/>
    <col min="3" max="3" width="10.7109375" style="64" customWidth="1"/>
    <col min="4" max="5" width="10.42578125" style="507" customWidth="1"/>
    <col min="6" max="6" width="10.5703125" style="507" customWidth="1"/>
    <col min="7" max="7" width="10.140625" style="507" customWidth="1"/>
    <col min="8" max="8" width="11.42578125" style="507" customWidth="1"/>
    <col min="9" max="9" width="10.85546875" style="64" customWidth="1"/>
    <col min="10" max="10" width="11.85546875" style="507" customWidth="1"/>
    <col min="11" max="11" width="9.140625" style="507" customWidth="1"/>
    <col min="12" max="12" width="10.140625" style="507" customWidth="1"/>
    <col min="13" max="13" width="9.5703125" style="64" customWidth="1"/>
    <col min="14" max="14" width="10.42578125" style="507" customWidth="1"/>
    <col min="15" max="15" width="8.85546875" style="507" bestFit="1" customWidth="1"/>
    <col min="16" max="16" width="8.28515625" style="507" customWidth="1"/>
    <col min="17" max="17" width="8.85546875" style="64" customWidth="1"/>
    <col min="18" max="18" width="9.85546875" style="507" customWidth="1"/>
    <col min="19" max="19" width="5.42578125" style="78" customWidth="1"/>
    <col min="20" max="20" width="31.5703125" style="68" customWidth="1"/>
    <col min="21" max="21" width="9.140625" style="507" customWidth="1"/>
    <col min="22" max="22" width="8.42578125" style="64" customWidth="1"/>
    <col min="23" max="23" width="8.7109375" style="64" customWidth="1"/>
    <col min="24" max="24" width="9" style="64" customWidth="1"/>
    <col min="25" max="25" width="8.28515625" style="507" customWidth="1"/>
    <col min="26" max="26" width="9.42578125" style="64" bestFit="1" customWidth="1"/>
    <col min="27" max="27" width="8.5703125" style="64" customWidth="1"/>
    <col min="28" max="28" width="10.85546875" style="64" bestFit="1" customWidth="1"/>
    <col min="29" max="29" width="12.7109375" style="507" bestFit="1" customWidth="1"/>
    <col min="30" max="30" width="11.28515625" style="64" bestFit="1" customWidth="1"/>
    <col min="31" max="31" width="12.42578125" style="64" customWidth="1"/>
    <col min="32" max="32" width="13.42578125" style="64" customWidth="1"/>
    <col min="33" max="33" width="15.5703125" style="68" customWidth="1"/>
    <col min="34" max="16384" width="15.5703125" style="68"/>
  </cols>
  <sheetData>
    <row r="1" spans="1:40" x14ac:dyDescent="0.2">
      <c r="A1" s="1090" t="s">
        <v>1145</v>
      </c>
      <c r="B1" s="1090"/>
      <c r="C1" s="1090"/>
      <c r="D1" s="1090"/>
      <c r="E1" s="1090"/>
      <c r="F1" s="1090"/>
      <c r="G1" s="1090"/>
      <c r="H1" s="1090"/>
      <c r="I1" s="1090"/>
      <c r="J1" s="1090"/>
      <c r="K1" s="1090"/>
      <c r="L1" s="1090"/>
      <c r="M1" s="1090"/>
      <c r="N1" s="1090"/>
      <c r="O1" s="1090"/>
      <c r="P1" s="1090"/>
      <c r="Q1" s="1090"/>
      <c r="R1" s="1090"/>
      <c r="S1" s="1090" t="s">
        <v>798</v>
      </c>
      <c r="T1" s="1090"/>
      <c r="U1" s="1090"/>
      <c r="V1" s="1090"/>
      <c r="W1" s="1090"/>
      <c r="X1" s="1090"/>
      <c r="Y1" s="1090"/>
      <c r="Z1" s="1090"/>
      <c r="AA1" s="1090"/>
      <c r="AB1" s="1090"/>
      <c r="AC1" s="1090"/>
      <c r="AD1" s="1090"/>
      <c r="AE1" s="1090"/>
      <c r="AF1" s="1090"/>
    </row>
    <row r="2" spans="1:40" s="69" customFormat="1" ht="18.75" customHeight="1" thickBot="1" x14ac:dyDescent="0.25">
      <c r="A2" s="1091" t="s">
        <v>799</v>
      </c>
      <c r="B2" s="1091"/>
      <c r="C2" s="1091"/>
      <c r="D2" s="1091"/>
      <c r="E2" s="1091"/>
      <c r="F2" s="1091"/>
      <c r="G2" s="1091"/>
      <c r="H2" s="1091"/>
      <c r="I2" s="1091"/>
      <c r="J2" s="1091"/>
      <c r="K2" s="1091"/>
      <c r="L2" s="1091"/>
      <c r="M2" s="1091"/>
      <c r="N2" s="1091"/>
      <c r="O2" s="1091"/>
      <c r="P2" s="1091"/>
      <c r="Q2" s="1091"/>
      <c r="R2" s="1091"/>
      <c r="S2" s="1091" t="str">
        <f>A2</f>
        <v xml:space="preserve"> BANK WISE DISBURSEMENT AND BALANCE OUSTSTANDING TO MINORITY COMMUNITY IN KARNATAKA STATE AS ON  JUNE 2020 (Amount in Crore)</v>
      </c>
      <c r="T2" s="1091"/>
      <c r="U2" s="1091"/>
      <c r="V2" s="1091"/>
      <c r="W2" s="1091"/>
      <c r="X2" s="1091"/>
      <c r="Y2" s="1091"/>
      <c r="Z2" s="1091"/>
      <c r="AA2" s="1091"/>
      <c r="AB2" s="1091"/>
      <c r="AC2" s="1091"/>
      <c r="AD2" s="1091"/>
      <c r="AE2" s="1091"/>
      <c r="AF2" s="1091"/>
      <c r="AG2" s="70"/>
      <c r="AH2" s="70"/>
      <c r="AI2" s="70"/>
      <c r="AJ2" s="70"/>
    </row>
    <row r="3" spans="1:40" s="70" customFormat="1" ht="12.75" x14ac:dyDescent="0.2">
      <c r="A3" s="1081" t="s">
        <v>85</v>
      </c>
      <c r="B3" s="1083" t="s">
        <v>572</v>
      </c>
      <c r="C3" s="1084" t="s">
        <v>800</v>
      </c>
      <c r="D3" s="1085"/>
      <c r="E3" s="1085"/>
      <c r="F3" s="1086"/>
      <c r="G3" s="1084" t="s">
        <v>801</v>
      </c>
      <c r="H3" s="1085"/>
      <c r="I3" s="1085"/>
      <c r="J3" s="1086"/>
      <c r="K3" s="1084" t="s">
        <v>802</v>
      </c>
      <c r="L3" s="1085"/>
      <c r="M3" s="1085"/>
      <c r="N3" s="1086"/>
      <c r="O3" s="1084" t="s">
        <v>803</v>
      </c>
      <c r="P3" s="1085"/>
      <c r="Q3" s="1085"/>
      <c r="R3" s="1086"/>
      <c r="S3" s="1081" t="s">
        <v>85</v>
      </c>
      <c r="T3" s="1083" t="s">
        <v>572</v>
      </c>
      <c r="U3" s="1084" t="s">
        <v>804</v>
      </c>
      <c r="V3" s="1085"/>
      <c r="W3" s="1085"/>
      <c r="X3" s="1086"/>
      <c r="Y3" s="1084" t="s">
        <v>805</v>
      </c>
      <c r="Z3" s="1085"/>
      <c r="AA3" s="1085"/>
      <c r="AB3" s="1086"/>
      <c r="AC3" s="1087" t="s">
        <v>806</v>
      </c>
      <c r="AD3" s="1088"/>
      <c r="AE3" s="1088"/>
      <c r="AF3" s="1089"/>
    </row>
    <row r="4" spans="1:40" s="72" customFormat="1" ht="27" customHeight="1" x14ac:dyDescent="0.2">
      <c r="A4" s="1082"/>
      <c r="B4" s="1083"/>
      <c r="C4" s="1078" t="s">
        <v>807</v>
      </c>
      <c r="D4" s="1076"/>
      <c r="E4" s="1076" t="s">
        <v>808</v>
      </c>
      <c r="F4" s="1077"/>
      <c r="G4" s="1078" t="str">
        <f>C4</f>
        <v xml:space="preserve"> Disb 1st April to  JUNE 2020</v>
      </c>
      <c r="H4" s="1076"/>
      <c r="I4" s="1076" t="str">
        <f>E4</f>
        <v xml:space="preserve"> Balance O/s as on  30.6.2020</v>
      </c>
      <c r="J4" s="1077"/>
      <c r="K4" s="1078" t="str">
        <f>G4</f>
        <v xml:space="preserve"> Disb 1st April to  JUNE 2020</v>
      </c>
      <c r="L4" s="1076"/>
      <c r="M4" s="1076" t="str">
        <f>I4</f>
        <v xml:space="preserve"> Balance O/s as on  30.6.2020</v>
      </c>
      <c r="N4" s="1077"/>
      <c r="O4" s="1078" t="str">
        <f>K4</f>
        <v xml:space="preserve"> Disb 1st April to  JUNE 2020</v>
      </c>
      <c r="P4" s="1076"/>
      <c r="Q4" s="1076" t="str">
        <f>M4</f>
        <v xml:space="preserve"> Balance O/s as on  30.6.2020</v>
      </c>
      <c r="R4" s="1077"/>
      <c r="S4" s="1082"/>
      <c r="T4" s="1083"/>
      <c r="U4" s="1079" t="str">
        <f>O4</f>
        <v xml:space="preserve"> Disb 1st April to  JUNE 2020</v>
      </c>
      <c r="V4" s="1080"/>
      <c r="W4" s="1076" t="str">
        <f>Q4</f>
        <v xml:space="preserve"> Balance O/s as on  30.6.2020</v>
      </c>
      <c r="X4" s="1077"/>
      <c r="Y4" s="1079" t="str">
        <f>U4</f>
        <v xml:space="preserve"> Disb 1st April to  JUNE 2020</v>
      </c>
      <c r="Z4" s="1080"/>
      <c r="AA4" s="1076" t="str">
        <f>W4</f>
        <v xml:space="preserve"> Balance O/s as on  30.6.2020</v>
      </c>
      <c r="AB4" s="1077"/>
      <c r="AC4" s="1078" t="str">
        <f>Y4</f>
        <v xml:space="preserve"> Disb 1st April to  JUNE 2020</v>
      </c>
      <c r="AD4" s="1076"/>
      <c r="AE4" s="1076" t="str">
        <f>AA4</f>
        <v xml:space="preserve"> Balance O/s as on  30.6.2020</v>
      </c>
      <c r="AF4" s="1077"/>
    </row>
    <row r="5" spans="1:40" s="69" customFormat="1" x14ac:dyDescent="0.25">
      <c r="A5" s="71" t="s">
        <v>135</v>
      </c>
      <c r="B5" s="467" t="s">
        <v>13</v>
      </c>
      <c r="C5" s="468" t="s">
        <v>668</v>
      </c>
      <c r="D5" s="469" t="s">
        <v>809</v>
      </c>
      <c r="E5" s="79" t="s">
        <v>668</v>
      </c>
      <c r="F5" s="470" t="s">
        <v>809</v>
      </c>
      <c r="G5" s="468" t="s">
        <v>668</v>
      </c>
      <c r="H5" s="469" t="s">
        <v>809</v>
      </c>
      <c r="I5" s="79" t="s">
        <v>668</v>
      </c>
      <c r="J5" s="470" t="s">
        <v>809</v>
      </c>
      <c r="K5" s="468" t="s">
        <v>668</v>
      </c>
      <c r="L5" s="469" t="s">
        <v>809</v>
      </c>
      <c r="M5" s="79" t="s">
        <v>668</v>
      </c>
      <c r="N5" s="470" t="s">
        <v>809</v>
      </c>
      <c r="O5" s="468" t="s">
        <v>668</v>
      </c>
      <c r="P5" s="470" t="s">
        <v>809</v>
      </c>
      <c r="Q5" s="471" t="s">
        <v>668</v>
      </c>
      <c r="R5" s="470" t="s">
        <v>809</v>
      </c>
      <c r="S5" s="71" t="s">
        <v>135</v>
      </c>
      <c r="T5" s="467" t="s">
        <v>13</v>
      </c>
      <c r="U5" s="472" t="s">
        <v>668</v>
      </c>
      <c r="V5" s="79" t="s">
        <v>809</v>
      </c>
      <c r="W5" s="471" t="s">
        <v>668</v>
      </c>
      <c r="X5" s="473" t="s">
        <v>809</v>
      </c>
      <c r="Y5" s="472" t="s">
        <v>668</v>
      </c>
      <c r="Z5" s="79" t="s">
        <v>809</v>
      </c>
      <c r="AA5" s="471" t="s">
        <v>668</v>
      </c>
      <c r="AB5" s="473" t="s">
        <v>809</v>
      </c>
      <c r="AC5" s="474" t="s">
        <v>810</v>
      </c>
      <c r="AD5" s="471" t="s">
        <v>809</v>
      </c>
      <c r="AE5" s="475" t="s">
        <v>811</v>
      </c>
      <c r="AF5" s="473" t="s">
        <v>809</v>
      </c>
      <c r="AG5" s="476"/>
      <c r="AH5" s="476"/>
      <c r="AI5" s="476"/>
      <c r="AJ5" s="476"/>
      <c r="AK5" s="476"/>
      <c r="AL5" s="476"/>
      <c r="AM5" s="476"/>
      <c r="AN5" s="476"/>
    </row>
    <row r="6" spans="1:40" s="69" customFormat="1" ht="14.25" x14ac:dyDescent="0.2">
      <c r="A6" s="75">
        <v>1</v>
      </c>
      <c r="B6" s="477" t="s">
        <v>14</v>
      </c>
      <c r="C6" s="478">
        <v>3760</v>
      </c>
      <c r="D6" s="479">
        <v>111.5</v>
      </c>
      <c r="E6" s="480">
        <v>426628</v>
      </c>
      <c r="F6" s="481">
        <v>6955.21</v>
      </c>
      <c r="G6" s="478">
        <v>19258</v>
      </c>
      <c r="H6" s="479">
        <v>295.01</v>
      </c>
      <c r="I6" s="480">
        <v>902693</v>
      </c>
      <c r="J6" s="481">
        <v>22288.28</v>
      </c>
      <c r="K6" s="478">
        <v>72</v>
      </c>
      <c r="L6" s="479">
        <v>2.5099999999999998</v>
      </c>
      <c r="M6" s="480">
        <v>3469</v>
      </c>
      <c r="N6" s="481">
        <v>142.35</v>
      </c>
      <c r="O6" s="478">
        <v>2228</v>
      </c>
      <c r="P6" s="479">
        <v>51.46</v>
      </c>
      <c r="Q6" s="480">
        <v>6184</v>
      </c>
      <c r="R6" s="481">
        <v>132.65</v>
      </c>
      <c r="S6" s="75">
        <v>1</v>
      </c>
      <c r="T6" s="477" t="str">
        <f>B6</f>
        <v>Canara Bank</v>
      </c>
      <c r="U6" s="478">
        <v>560</v>
      </c>
      <c r="V6" s="479">
        <v>18.57</v>
      </c>
      <c r="W6" s="480">
        <v>8255</v>
      </c>
      <c r="X6" s="481">
        <v>711.9</v>
      </c>
      <c r="Y6" s="478">
        <v>97</v>
      </c>
      <c r="Z6" s="479">
        <v>2.0099999999999998</v>
      </c>
      <c r="AA6" s="480">
        <v>350</v>
      </c>
      <c r="AB6" s="481">
        <v>6.64</v>
      </c>
      <c r="AC6" s="482">
        <f>SUM(C6+G6+K6+O6+U6+Y6)</f>
        <v>25975</v>
      </c>
      <c r="AD6" s="482">
        <f>SUM(D6+H6+L6+P6+V6+Z6)</f>
        <v>481.05999999999995</v>
      </c>
      <c r="AE6" s="482">
        <f>SUM(E6+I6+M6+Q6+W6+AA6)</f>
        <v>1347579</v>
      </c>
      <c r="AF6" s="482">
        <f>SUM(F6+J6+N6+R6+X6+AB6)</f>
        <v>30237.03</v>
      </c>
      <c r="AG6" s="476"/>
      <c r="AH6" s="476"/>
      <c r="AI6" s="476"/>
      <c r="AJ6" s="476"/>
      <c r="AK6" s="476"/>
      <c r="AL6" s="476"/>
      <c r="AM6" s="476"/>
      <c r="AN6" s="476"/>
    </row>
    <row r="7" spans="1:40" x14ac:dyDescent="0.2">
      <c r="A7" s="75">
        <v>2</v>
      </c>
      <c r="B7" s="477" t="s">
        <v>15</v>
      </c>
      <c r="C7" s="478">
        <v>1373</v>
      </c>
      <c r="D7" s="479">
        <v>75.921800000000005</v>
      </c>
      <c r="E7" s="480">
        <v>17290</v>
      </c>
      <c r="F7" s="481">
        <v>1527.47</v>
      </c>
      <c r="G7" s="478">
        <v>5418</v>
      </c>
      <c r="H7" s="479">
        <v>231.59180000000001</v>
      </c>
      <c r="I7" s="480">
        <v>57859</v>
      </c>
      <c r="J7" s="481">
        <v>2402.9899999999998</v>
      </c>
      <c r="K7" s="478">
        <v>65</v>
      </c>
      <c r="L7" s="479">
        <v>2.5171999999999999</v>
      </c>
      <c r="M7" s="480">
        <v>593</v>
      </c>
      <c r="N7" s="481">
        <v>57.72</v>
      </c>
      <c r="O7" s="478">
        <v>19</v>
      </c>
      <c r="P7" s="479">
        <v>0.53869999999999996</v>
      </c>
      <c r="Q7" s="480">
        <v>221</v>
      </c>
      <c r="R7" s="481">
        <v>5.64</v>
      </c>
      <c r="S7" s="75">
        <v>2</v>
      </c>
      <c r="T7" s="477" t="str">
        <f>B7</f>
        <v>State Bank of India</v>
      </c>
      <c r="U7" s="478">
        <v>110</v>
      </c>
      <c r="V7" s="479">
        <v>14.7971</v>
      </c>
      <c r="W7" s="480">
        <v>878</v>
      </c>
      <c r="X7" s="481">
        <v>91.28</v>
      </c>
      <c r="Y7" s="478">
        <v>0</v>
      </c>
      <c r="Z7" s="479">
        <v>0</v>
      </c>
      <c r="AA7" s="480">
        <v>7</v>
      </c>
      <c r="AB7" s="481">
        <v>0.47</v>
      </c>
      <c r="AC7" s="482">
        <f t="shared" ref="AC7:AF9" si="0">SUM(C7+G7+K7+O7+U7+Y7)</f>
        <v>6985</v>
      </c>
      <c r="AD7" s="482">
        <f t="shared" si="0"/>
        <v>325.36660000000001</v>
      </c>
      <c r="AE7" s="482">
        <f t="shared" si="0"/>
        <v>76848</v>
      </c>
      <c r="AF7" s="482">
        <f t="shared" si="0"/>
        <v>4085.5699999999997</v>
      </c>
      <c r="AG7" s="476"/>
      <c r="AH7" s="476"/>
      <c r="AI7" s="476"/>
      <c r="AJ7" s="476"/>
      <c r="AK7" s="476"/>
      <c r="AL7" s="476"/>
      <c r="AM7" s="476"/>
      <c r="AN7" s="476"/>
    </row>
    <row r="8" spans="1:40" s="69" customFormat="1" ht="14.25" x14ac:dyDescent="0.2">
      <c r="A8" s="75">
        <v>3</v>
      </c>
      <c r="B8" s="477" t="s">
        <v>16</v>
      </c>
      <c r="C8" s="478">
        <v>7517</v>
      </c>
      <c r="D8" s="479">
        <v>168.3</v>
      </c>
      <c r="E8" s="480">
        <v>55541</v>
      </c>
      <c r="F8" s="481">
        <v>2528.25</v>
      </c>
      <c r="G8" s="478">
        <v>16024</v>
      </c>
      <c r="H8" s="479">
        <v>756.79</v>
      </c>
      <c r="I8" s="480">
        <v>70589</v>
      </c>
      <c r="J8" s="481">
        <v>3853.68</v>
      </c>
      <c r="K8" s="478">
        <v>724</v>
      </c>
      <c r="L8" s="479">
        <v>40.1</v>
      </c>
      <c r="M8" s="480">
        <v>16963</v>
      </c>
      <c r="N8" s="481">
        <v>1147.47</v>
      </c>
      <c r="O8" s="478">
        <v>1493</v>
      </c>
      <c r="P8" s="479">
        <v>30.71</v>
      </c>
      <c r="Q8" s="480">
        <v>20312</v>
      </c>
      <c r="R8" s="481">
        <v>642.52</v>
      </c>
      <c r="S8" s="75">
        <v>3</v>
      </c>
      <c r="T8" s="477" t="str">
        <f>B8</f>
        <v>Union Bank Of India</v>
      </c>
      <c r="U8" s="478">
        <v>1621</v>
      </c>
      <c r="V8" s="479">
        <v>80.900000000000006</v>
      </c>
      <c r="W8" s="480">
        <v>12280</v>
      </c>
      <c r="X8" s="481">
        <v>614.85</v>
      </c>
      <c r="Y8" s="478">
        <v>424</v>
      </c>
      <c r="Z8" s="479">
        <v>33.1</v>
      </c>
      <c r="AA8" s="480">
        <v>10708</v>
      </c>
      <c r="AB8" s="481">
        <v>318.47000000000003</v>
      </c>
      <c r="AC8" s="482">
        <f t="shared" si="0"/>
        <v>27803</v>
      </c>
      <c r="AD8" s="482">
        <f t="shared" si="0"/>
        <v>1109.8999999999999</v>
      </c>
      <c r="AE8" s="482">
        <f t="shared" si="0"/>
        <v>186393</v>
      </c>
      <c r="AF8" s="482">
        <f t="shared" si="0"/>
        <v>9105.24</v>
      </c>
      <c r="AG8" s="476"/>
      <c r="AH8" s="476"/>
      <c r="AI8" s="476"/>
      <c r="AJ8" s="476"/>
      <c r="AK8" s="476"/>
      <c r="AL8" s="476"/>
      <c r="AM8" s="476"/>
      <c r="AN8" s="476"/>
    </row>
    <row r="9" spans="1:40" s="69" customFormat="1" ht="14.25" x14ac:dyDescent="0.2">
      <c r="A9" s="75">
        <v>4</v>
      </c>
      <c r="B9" s="477" t="s">
        <v>17</v>
      </c>
      <c r="C9" s="478">
        <v>1206</v>
      </c>
      <c r="D9" s="479">
        <v>23.58</v>
      </c>
      <c r="E9" s="480">
        <v>9465</v>
      </c>
      <c r="F9" s="481">
        <v>319.89999999999998</v>
      </c>
      <c r="G9" s="478">
        <v>7258</v>
      </c>
      <c r="H9" s="479">
        <v>140.29</v>
      </c>
      <c r="I9" s="480">
        <v>47738</v>
      </c>
      <c r="J9" s="481">
        <v>1122.8399999999999</v>
      </c>
      <c r="K9" s="478">
        <v>26</v>
      </c>
      <c r="L9" s="479">
        <v>0.52</v>
      </c>
      <c r="M9" s="483">
        <v>182</v>
      </c>
      <c r="N9" s="484">
        <v>6.54</v>
      </c>
      <c r="O9" s="485">
        <v>70</v>
      </c>
      <c r="P9" s="486">
        <v>1.19</v>
      </c>
      <c r="Q9" s="483">
        <v>540</v>
      </c>
      <c r="R9" s="484">
        <v>12.52</v>
      </c>
      <c r="S9" s="75">
        <v>4</v>
      </c>
      <c r="T9" s="477" t="str">
        <f>B9</f>
        <v>Bank of Baroda</v>
      </c>
      <c r="U9" s="485">
        <v>301</v>
      </c>
      <c r="V9" s="486">
        <v>6.98</v>
      </c>
      <c r="W9" s="483">
        <v>2356</v>
      </c>
      <c r="X9" s="484">
        <v>101.74</v>
      </c>
      <c r="Y9" s="485">
        <v>23</v>
      </c>
      <c r="Z9" s="486">
        <v>1.03</v>
      </c>
      <c r="AA9" s="483">
        <v>126</v>
      </c>
      <c r="AB9" s="484">
        <v>15.94</v>
      </c>
      <c r="AC9" s="482">
        <f t="shared" si="0"/>
        <v>8884</v>
      </c>
      <c r="AD9" s="482">
        <f t="shared" si="0"/>
        <v>173.59</v>
      </c>
      <c r="AE9" s="482">
        <f t="shared" si="0"/>
        <v>60407</v>
      </c>
      <c r="AF9" s="482">
        <f t="shared" si="0"/>
        <v>1579.4799999999998</v>
      </c>
      <c r="AG9" s="476"/>
      <c r="AH9" s="476"/>
      <c r="AI9" s="476"/>
      <c r="AJ9" s="476"/>
      <c r="AK9" s="476"/>
      <c r="AL9" s="476"/>
      <c r="AM9" s="476"/>
      <c r="AN9" s="476"/>
    </row>
    <row r="10" spans="1:40" s="70" customFormat="1" x14ac:dyDescent="0.25">
      <c r="A10" s="71"/>
      <c r="B10" s="467" t="s">
        <v>18</v>
      </c>
      <c r="C10" s="487">
        <f t="shared" ref="C10:R10" si="1">SUM(C6:C9)</f>
        <v>13856</v>
      </c>
      <c r="D10" s="488">
        <f t="shared" si="1"/>
        <v>379.30180000000001</v>
      </c>
      <c r="E10" s="487">
        <f t="shared" si="1"/>
        <v>508924</v>
      </c>
      <c r="F10" s="488">
        <f t="shared" si="1"/>
        <v>11330.83</v>
      </c>
      <c r="G10" s="487">
        <f t="shared" si="1"/>
        <v>47958</v>
      </c>
      <c r="H10" s="488">
        <f t="shared" si="1"/>
        <v>1423.6817999999998</v>
      </c>
      <c r="I10" s="487">
        <f t="shared" si="1"/>
        <v>1078879</v>
      </c>
      <c r="J10" s="488">
        <f t="shared" si="1"/>
        <v>29667.789999999997</v>
      </c>
      <c r="K10" s="487">
        <f t="shared" si="1"/>
        <v>887</v>
      </c>
      <c r="L10" s="488">
        <f t="shared" si="1"/>
        <v>45.647200000000005</v>
      </c>
      <c r="M10" s="487">
        <f t="shared" si="1"/>
        <v>21207</v>
      </c>
      <c r="N10" s="488">
        <f t="shared" si="1"/>
        <v>1354.08</v>
      </c>
      <c r="O10" s="487">
        <f t="shared" si="1"/>
        <v>3810</v>
      </c>
      <c r="P10" s="488">
        <f t="shared" si="1"/>
        <v>83.898699999999991</v>
      </c>
      <c r="Q10" s="487">
        <f t="shared" si="1"/>
        <v>27257</v>
      </c>
      <c r="R10" s="488">
        <f t="shared" si="1"/>
        <v>793.32999999999993</v>
      </c>
      <c r="S10" s="71"/>
      <c r="T10" s="467" t="s">
        <v>18</v>
      </c>
      <c r="U10" s="487">
        <f t="shared" ref="U10:AF10" si="2">SUM(U6:U9)</f>
        <v>2592</v>
      </c>
      <c r="V10" s="487">
        <f t="shared" si="2"/>
        <v>121.2471</v>
      </c>
      <c r="W10" s="487">
        <f t="shared" si="2"/>
        <v>23769</v>
      </c>
      <c r="X10" s="487">
        <f t="shared" si="2"/>
        <v>1519.77</v>
      </c>
      <c r="Y10" s="487">
        <f t="shared" si="2"/>
        <v>544</v>
      </c>
      <c r="Z10" s="487">
        <f t="shared" si="2"/>
        <v>36.14</v>
      </c>
      <c r="AA10" s="487">
        <f t="shared" si="2"/>
        <v>11191</v>
      </c>
      <c r="AB10" s="487">
        <f t="shared" si="2"/>
        <v>341.52000000000004</v>
      </c>
      <c r="AC10" s="487">
        <f t="shared" si="2"/>
        <v>69647</v>
      </c>
      <c r="AD10" s="487">
        <f t="shared" si="2"/>
        <v>2089.9166</v>
      </c>
      <c r="AE10" s="487">
        <f t="shared" si="2"/>
        <v>1671227</v>
      </c>
      <c r="AF10" s="487">
        <f t="shared" si="2"/>
        <v>45007.32</v>
      </c>
      <c r="AG10" s="489"/>
      <c r="AH10" s="489"/>
      <c r="AI10" s="489"/>
      <c r="AJ10" s="489"/>
      <c r="AK10" s="489"/>
      <c r="AL10" s="489"/>
      <c r="AM10" s="489"/>
      <c r="AN10" s="489"/>
    </row>
    <row r="11" spans="1:40" s="69" customFormat="1" ht="4.5" customHeight="1" x14ac:dyDescent="0.25">
      <c r="A11" s="75"/>
      <c r="B11" s="467"/>
      <c r="C11" s="478"/>
      <c r="D11" s="479"/>
      <c r="E11" s="480"/>
      <c r="F11" s="481"/>
      <c r="G11" s="478"/>
      <c r="H11" s="479"/>
      <c r="I11" s="480"/>
      <c r="J11" s="481"/>
      <c r="K11" s="478"/>
      <c r="L11" s="479"/>
      <c r="M11" s="480"/>
      <c r="N11" s="481"/>
      <c r="O11" s="478"/>
      <c r="P11" s="479"/>
      <c r="Q11" s="480"/>
      <c r="R11" s="481"/>
      <c r="S11" s="75"/>
      <c r="T11" s="467"/>
      <c r="U11" s="478"/>
      <c r="V11" s="479"/>
      <c r="W11" s="480"/>
      <c r="X11" s="481"/>
      <c r="Y11" s="478"/>
      <c r="Z11" s="479"/>
      <c r="AA11" s="480"/>
      <c r="AB11" s="481"/>
      <c r="AC11" s="482"/>
      <c r="AD11" s="28"/>
      <c r="AE11" s="138"/>
      <c r="AF11" s="490"/>
      <c r="AG11" s="476"/>
      <c r="AH11" s="476"/>
      <c r="AI11" s="476"/>
      <c r="AJ11" s="476"/>
      <c r="AK11" s="476"/>
      <c r="AL11" s="476"/>
      <c r="AM11" s="476"/>
      <c r="AN11" s="476"/>
    </row>
    <row r="12" spans="1:40" s="69" customFormat="1" x14ac:dyDescent="0.25">
      <c r="A12" s="71" t="s">
        <v>19</v>
      </c>
      <c r="B12" s="467" t="s">
        <v>651</v>
      </c>
      <c r="C12" s="478"/>
      <c r="D12" s="479"/>
      <c r="E12" s="480"/>
      <c r="F12" s="481"/>
      <c r="G12" s="478"/>
      <c r="H12" s="479"/>
      <c r="I12" s="480"/>
      <c r="J12" s="481"/>
      <c r="K12" s="478"/>
      <c r="L12" s="479"/>
      <c r="M12" s="480"/>
      <c r="N12" s="481"/>
      <c r="O12" s="478"/>
      <c r="P12" s="479"/>
      <c r="Q12" s="480"/>
      <c r="R12" s="481"/>
      <c r="S12" s="71" t="s">
        <v>19</v>
      </c>
      <c r="T12" s="467" t="s">
        <v>651</v>
      </c>
      <c r="U12" s="478"/>
      <c r="V12" s="479"/>
      <c r="W12" s="480"/>
      <c r="X12" s="481"/>
      <c r="Y12" s="478"/>
      <c r="Z12" s="479"/>
      <c r="AA12" s="480"/>
      <c r="AB12" s="481"/>
      <c r="AC12" s="482"/>
      <c r="AD12" s="28"/>
      <c r="AE12" s="138"/>
      <c r="AF12" s="490"/>
      <c r="AG12" s="476"/>
      <c r="AH12" s="476"/>
      <c r="AI12" s="476"/>
      <c r="AJ12" s="476"/>
      <c r="AK12" s="476"/>
      <c r="AL12" s="476"/>
      <c r="AM12" s="476"/>
      <c r="AN12" s="476"/>
    </row>
    <row r="13" spans="1:40" s="69" customFormat="1" ht="14.25" x14ac:dyDescent="0.2">
      <c r="A13" s="75">
        <v>5</v>
      </c>
      <c r="B13" s="477" t="s">
        <v>21</v>
      </c>
      <c r="C13" s="478">
        <v>118</v>
      </c>
      <c r="D13" s="479">
        <v>4.6900000000000004</v>
      </c>
      <c r="E13" s="480">
        <v>1000</v>
      </c>
      <c r="F13" s="481">
        <v>78.52</v>
      </c>
      <c r="G13" s="478">
        <v>936</v>
      </c>
      <c r="H13" s="479">
        <v>17.71</v>
      </c>
      <c r="I13" s="480">
        <v>7000</v>
      </c>
      <c r="J13" s="481">
        <v>288.44</v>
      </c>
      <c r="K13" s="478">
        <v>0</v>
      </c>
      <c r="L13" s="479">
        <v>0</v>
      </c>
      <c r="M13" s="480">
        <v>17</v>
      </c>
      <c r="N13" s="481">
        <v>1.57</v>
      </c>
      <c r="O13" s="478">
        <v>0</v>
      </c>
      <c r="P13" s="479">
        <v>0</v>
      </c>
      <c r="Q13" s="480">
        <v>1</v>
      </c>
      <c r="R13" s="481">
        <v>0.08</v>
      </c>
      <c r="S13" s="75">
        <f>A13</f>
        <v>5</v>
      </c>
      <c r="T13" s="477" t="str">
        <f t="shared" ref="T13:T20" si="3">B13</f>
        <v>Bank of India</v>
      </c>
      <c r="U13" s="478">
        <v>30</v>
      </c>
      <c r="V13" s="479">
        <v>1.98</v>
      </c>
      <c r="W13" s="480">
        <v>223</v>
      </c>
      <c r="X13" s="481">
        <v>36.19</v>
      </c>
      <c r="Y13" s="478">
        <v>0</v>
      </c>
      <c r="Z13" s="479">
        <v>0</v>
      </c>
      <c r="AA13" s="480">
        <v>0</v>
      </c>
      <c r="AB13" s="481">
        <v>0</v>
      </c>
      <c r="AC13" s="482">
        <f t="shared" ref="AC13:AF20" si="4">SUM(C13+G13+K13+O13+U13+Y13)</f>
        <v>1084</v>
      </c>
      <c r="AD13" s="482">
        <f t="shared" si="4"/>
        <v>24.380000000000003</v>
      </c>
      <c r="AE13" s="482">
        <f t="shared" si="4"/>
        <v>8241</v>
      </c>
      <c r="AF13" s="482">
        <f t="shared" si="4"/>
        <v>404.79999999999995</v>
      </c>
      <c r="AG13" s="476"/>
      <c r="AH13" s="476"/>
      <c r="AI13" s="476"/>
      <c r="AJ13" s="476"/>
      <c r="AK13" s="476"/>
      <c r="AL13" s="476"/>
      <c r="AM13" s="476"/>
      <c r="AN13" s="476"/>
    </row>
    <row r="14" spans="1:40" s="69" customFormat="1" ht="14.25" x14ac:dyDescent="0.2">
      <c r="A14" s="75">
        <v>6</v>
      </c>
      <c r="B14" s="477" t="s">
        <v>22</v>
      </c>
      <c r="C14" s="478">
        <v>0</v>
      </c>
      <c r="D14" s="479">
        <v>0</v>
      </c>
      <c r="E14" s="480">
        <v>427</v>
      </c>
      <c r="F14" s="481">
        <v>47.4878</v>
      </c>
      <c r="G14" s="478">
        <v>0</v>
      </c>
      <c r="H14" s="479">
        <v>0</v>
      </c>
      <c r="I14" s="480">
        <v>2712</v>
      </c>
      <c r="J14" s="481">
        <v>126.3015</v>
      </c>
      <c r="K14" s="478">
        <v>0</v>
      </c>
      <c r="L14" s="479">
        <v>0</v>
      </c>
      <c r="M14" s="480">
        <v>27</v>
      </c>
      <c r="N14" s="481">
        <v>0.99790000000000001</v>
      </c>
      <c r="O14" s="478">
        <v>0</v>
      </c>
      <c r="P14" s="479">
        <v>0</v>
      </c>
      <c r="Q14" s="480">
        <v>7</v>
      </c>
      <c r="R14" s="481">
        <v>0.77400000000000002</v>
      </c>
      <c r="S14" s="75">
        <f t="shared" ref="S14:S20" si="5">A14</f>
        <v>6</v>
      </c>
      <c r="T14" s="477" t="str">
        <f t="shared" si="3"/>
        <v>Bank of Maharastra</v>
      </c>
      <c r="U14" s="478">
        <v>0</v>
      </c>
      <c r="V14" s="479">
        <v>0</v>
      </c>
      <c r="W14" s="480">
        <v>224</v>
      </c>
      <c r="X14" s="481">
        <v>61.045499999999997</v>
      </c>
      <c r="Y14" s="478">
        <v>0</v>
      </c>
      <c r="Z14" s="479">
        <v>0</v>
      </c>
      <c r="AA14" s="480">
        <v>1</v>
      </c>
      <c r="AB14" s="481">
        <v>5.0099999999999999E-2</v>
      </c>
      <c r="AC14" s="482">
        <f t="shared" si="4"/>
        <v>0</v>
      </c>
      <c r="AD14" s="482">
        <f t="shared" si="4"/>
        <v>0</v>
      </c>
      <c r="AE14" s="482">
        <f t="shared" si="4"/>
        <v>3398</v>
      </c>
      <c r="AF14" s="482">
        <f t="shared" si="4"/>
        <v>236.65679999999998</v>
      </c>
      <c r="AG14" s="476"/>
      <c r="AH14" s="476"/>
      <c r="AI14" s="476"/>
      <c r="AJ14" s="476"/>
      <c r="AK14" s="476"/>
      <c r="AL14" s="476"/>
      <c r="AM14" s="476"/>
      <c r="AN14" s="476"/>
    </row>
    <row r="15" spans="1:40" s="69" customFormat="1" ht="14.25" x14ac:dyDescent="0.2">
      <c r="A15" s="75">
        <v>7</v>
      </c>
      <c r="B15" s="477" t="s">
        <v>23</v>
      </c>
      <c r="C15" s="478">
        <v>7</v>
      </c>
      <c r="D15" s="479">
        <v>0.14000000000000001</v>
      </c>
      <c r="E15" s="480">
        <v>735</v>
      </c>
      <c r="F15" s="481">
        <v>43.19</v>
      </c>
      <c r="G15" s="478">
        <v>305</v>
      </c>
      <c r="H15" s="479">
        <v>0.2</v>
      </c>
      <c r="I15" s="480">
        <v>4357</v>
      </c>
      <c r="J15" s="481">
        <v>141.56</v>
      </c>
      <c r="K15" s="478">
        <v>2</v>
      </c>
      <c r="L15" s="479">
        <v>0.04</v>
      </c>
      <c r="M15" s="483">
        <v>40</v>
      </c>
      <c r="N15" s="484">
        <v>6.47</v>
      </c>
      <c r="O15" s="485">
        <v>0</v>
      </c>
      <c r="P15" s="486">
        <v>0</v>
      </c>
      <c r="Q15" s="483">
        <v>20</v>
      </c>
      <c r="R15" s="484">
        <v>0.58499999999999996</v>
      </c>
      <c r="S15" s="75">
        <f t="shared" si="5"/>
        <v>7</v>
      </c>
      <c r="T15" s="477" t="str">
        <f t="shared" si="3"/>
        <v>Central Bank of India</v>
      </c>
      <c r="U15" s="485">
        <v>22</v>
      </c>
      <c r="V15" s="486">
        <v>0.44</v>
      </c>
      <c r="W15" s="483">
        <v>133</v>
      </c>
      <c r="X15" s="484">
        <v>9.02</v>
      </c>
      <c r="Y15" s="485">
        <v>0</v>
      </c>
      <c r="Z15" s="486">
        <v>0</v>
      </c>
      <c r="AA15" s="483">
        <v>0</v>
      </c>
      <c r="AB15" s="484">
        <v>0</v>
      </c>
      <c r="AC15" s="482">
        <f t="shared" si="4"/>
        <v>336</v>
      </c>
      <c r="AD15" s="482">
        <f t="shared" si="4"/>
        <v>0.82000000000000006</v>
      </c>
      <c r="AE15" s="482">
        <f t="shared" si="4"/>
        <v>5285</v>
      </c>
      <c r="AF15" s="482">
        <f t="shared" si="4"/>
        <v>200.82500000000002</v>
      </c>
      <c r="AG15" s="476"/>
      <c r="AH15" s="476"/>
      <c r="AI15" s="476"/>
      <c r="AJ15" s="476"/>
      <c r="AK15" s="476"/>
      <c r="AL15" s="476"/>
      <c r="AM15" s="476"/>
      <c r="AN15" s="476"/>
    </row>
    <row r="16" spans="1:40" s="69" customFormat="1" ht="14.25" x14ac:dyDescent="0.2">
      <c r="A16" s="75">
        <v>8</v>
      </c>
      <c r="B16" s="477" t="s">
        <v>24</v>
      </c>
      <c r="C16" s="478">
        <v>424</v>
      </c>
      <c r="D16" s="479">
        <v>20.488</v>
      </c>
      <c r="E16" s="480">
        <v>1402</v>
      </c>
      <c r="F16" s="481">
        <v>165</v>
      </c>
      <c r="G16" s="478">
        <v>634</v>
      </c>
      <c r="H16" s="479">
        <v>30.556000000000001</v>
      </c>
      <c r="I16" s="480">
        <v>2851</v>
      </c>
      <c r="J16" s="481">
        <v>247.32400000000001</v>
      </c>
      <c r="K16" s="478">
        <v>0</v>
      </c>
      <c r="L16" s="479">
        <v>0</v>
      </c>
      <c r="M16" s="480">
        <v>0</v>
      </c>
      <c r="N16" s="481">
        <v>0</v>
      </c>
      <c r="O16" s="478">
        <v>0</v>
      </c>
      <c r="P16" s="479">
        <v>0</v>
      </c>
      <c r="Q16" s="480">
        <v>0</v>
      </c>
      <c r="R16" s="481">
        <v>0</v>
      </c>
      <c r="S16" s="75">
        <f t="shared" si="5"/>
        <v>8</v>
      </c>
      <c r="T16" s="477" t="str">
        <f t="shared" si="3"/>
        <v xml:space="preserve">Indian Bank </v>
      </c>
      <c r="U16" s="478">
        <v>2</v>
      </c>
      <c r="V16" s="479">
        <v>0.17599999999999999</v>
      </c>
      <c r="W16" s="480">
        <v>2</v>
      </c>
      <c r="X16" s="481">
        <v>0.17599999999999999</v>
      </c>
      <c r="Y16" s="478">
        <v>0</v>
      </c>
      <c r="Z16" s="479">
        <v>0</v>
      </c>
      <c r="AA16" s="480">
        <v>0</v>
      </c>
      <c r="AB16" s="481">
        <v>0</v>
      </c>
      <c r="AC16" s="482">
        <f t="shared" si="4"/>
        <v>1060</v>
      </c>
      <c r="AD16" s="482">
        <f t="shared" si="4"/>
        <v>51.22</v>
      </c>
      <c r="AE16" s="482">
        <f t="shared" si="4"/>
        <v>4255</v>
      </c>
      <c r="AF16" s="482">
        <f t="shared" si="4"/>
        <v>412.5</v>
      </c>
      <c r="AG16" s="476"/>
      <c r="AH16" s="476"/>
      <c r="AI16" s="476"/>
      <c r="AJ16" s="476"/>
      <c r="AK16" s="476"/>
      <c r="AL16" s="476"/>
      <c r="AM16" s="476"/>
      <c r="AN16" s="476"/>
    </row>
    <row r="17" spans="1:40" s="69" customFormat="1" ht="14.25" x14ac:dyDescent="0.2">
      <c r="A17" s="75">
        <v>9</v>
      </c>
      <c r="B17" s="477" t="s">
        <v>25</v>
      </c>
      <c r="C17" s="478">
        <v>11</v>
      </c>
      <c r="D17" s="479">
        <v>0.34</v>
      </c>
      <c r="E17" s="480">
        <v>7704</v>
      </c>
      <c r="F17" s="481">
        <v>99.49</v>
      </c>
      <c r="G17" s="478">
        <v>4</v>
      </c>
      <c r="H17" s="479">
        <v>0.04</v>
      </c>
      <c r="I17" s="480">
        <v>23278</v>
      </c>
      <c r="J17" s="481">
        <v>299.99</v>
      </c>
      <c r="K17" s="478">
        <v>0</v>
      </c>
      <c r="L17" s="479">
        <v>0</v>
      </c>
      <c r="M17" s="480">
        <v>1</v>
      </c>
      <c r="N17" s="481">
        <v>7.0000000000000007E-2</v>
      </c>
      <c r="O17" s="478">
        <v>0</v>
      </c>
      <c r="P17" s="479">
        <v>0</v>
      </c>
      <c r="Q17" s="480">
        <v>0</v>
      </c>
      <c r="R17" s="481">
        <v>0</v>
      </c>
      <c r="S17" s="75">
        <f t="shared" si="5"/>
        <v>9</v>
      </c>
      <c r="T17" s="477" t="str">
        <f t="shared" si="3"/>
        <v>Indian Overseas Bank</v>
      </c>
      <c r="U17" s="478">
        <v>0</v>
      </c>
      <c r="V17" s="479">
        <v>0</v>
      </c>
      <c r="W17" s="480">
        <v>0</v>
      </c>
      <c r="X17" s="481">
        <v>0</v>
      </c>
      <c r="Y17" s="478">
        <v>0</v>
      </c>
      <c r="Z17" s="479">
        <v>0</v>
      </c>
      <c r="AA17" s="480">
        <v>0</v>
      </c>
      <c r="AB17" s="481">
        <v>0</v>
      </c>
      <c r="AC17" s="482">
        <f t="shared" si="4"/>
        <v>15</v>
      </c>
      <c r="AD17" s="482">
        <f t="shared" si="4"/>
        <v>0.38</v>
      </c>
      <c r="AE17" s="482">
        <f t="shared" si="4"/>
        <v>30983</v>
      </c>
      <c r="AF17" s="482">
        <f t="shared" si="4"/>
        <v>399.55</v>
      </c>
      <c r="AG17" s="476"/>
      <c r="AH17" s="476"/>
      <c r="AI17" s="476"/>
      <c r="AJ17" s="476"/>
      <c r="AK17" s="476"/>
      <c r="AL17" s="476"/>
      <c r="AM17" s="476"/>
      <c r="AN17" s="476"/>
    </row>
    <row r="18" spans="1:40" s="69" customFormat="1" ht="14.25" x14ac:dyDescent="0.2">
      <c r="A18" s="75">
        <v>10</v>
      </c>
      <c r="B18" s="477" t="s">
        <v>26</v>
      </c>
      <c r="C18" s="478">
        <v>240</v>
      </c>
      <c r="D18" s="479">
        <v>9.2910000000000004</v>
      </c>
      <c r="E18" s="480">
        <v>952</v>
      </c>
      <c r="F18" s="481">
        <v>64.241399999999999</v>
      </c>
      <c r="G18" s="478">
        <v>116</v>
      </c>
      <c r="H18" s="479">
        <v>28.145700000000001</v>
      </c>
      <c r="I18" s="480">
        <v>1410</v>
      </c>
      <c r="J18" s="481">
        <v>131.20050000000001</v>
      </c>
      <c r="K18" s="478">
        <v>1063</v>
      </c>
      <c r="L18" s="479">
        <v>31</v>
      </c>
      <c r="M18" s="483">
        <v>2383</v>
      </c>
      <c r="N18" s="484">
        <v>80.620400000000004</v>
      </c>
      <c r="O18" s="485">
        <v>1</v>
      </c>
      <c r="P18" s="486">
        <v>1.6E-2</v>
      </c>
      <c r="Q18" s="483">
        <v>5</v>
      </c>
      <c r="R18" s="484">
        <v>9.7900000000000001E-2</v>
      </c>
      <c r="S18" s="75">
        <f t="shared" si="5"/>
        <v>10</v>
      </c>
      <c r="T18" s="477" t="str">
        <f t="shared" si="3"/>
        <v>Punjab National Bank</v>
      </c>
      <c r="U18" s="485">
        <v>30</v>
      </c>
      <c r="V18" s="486">
        <v>1.1579999999999999</v>
      </c>
      <c r="W18" s="483">
        <v>50</v>
      </c>
      <c r="X18" s="484">
        <v>2.3576000000000001</v>
      </c>
      <c r="Y18" s="485">
        <v>0</v>
      </c>
      <c r="Z18" s="486">
        <v>0</v>
      </c>
      <c r="AA18" s="483">
        <v>0</v>
      </c>
      <c r="AB18" s="484">
        <v>0</v>
      </c>
      <c r="AC18" s="482">
        <f t="shared" si="4"/>
        <v>1450</v>
      </c>
      <c r="AD18" s="482">
        <f t="shared" si="4"/>
        <v>69.610700000000008</v>
      </c>
      <c r="AE18" s="482">
        <f t="shared" si="4"/>
        <v>4800</v>
      </c>
      <c r="AF18" s="482">
        <f t="shared" si="4"/>
        <v>278.51779999999997</v>
      </c>
      <c r="AG18" s="476"/>
      <c r="AH18" s="476"/>
      <c r="AI18" s="476"/>
      <c r="AJ18" s="476"/>
      <c r="AK18" s="476"/>
      <c r="AL18" s="476"/>
      <c r="AM18" s="476"/>
      <c r="AN18" s="476"/>
    </row>
    <row r="19" spans="1:40" s="69" customFormat="1" ht="14.25" x14ac:dyDescent="0.2">
      <c r="A19" s="75">
        <v>11</v>
      </c>
      <c r="B19" s="477" t="s">
        <v>27</v>
      </c>
      <c r="C19" s="478">
        <v>6</v>
      </c>
      <c r="D19" s="479">
        <v>8.3699999999999997E-2</v>
      </c>
      <c r="E19" s="480">
        <v>60</v>
      </c>
      <c r="F19" s="481">
        <v>3.4451000000000001</v>
      </c>
      <c r="G19" s="478">
        <v>23</v>
      </c>
      <c r="H19" s="479">
        <v>0.25950000000000001</v>
      </c>
      <c r="I19" s="480">
        <v>131</v>
      </c>
      <c r="J19" s="481">
        <v>6.0400999999999998</v>
      </c>
      <c r="K19" s="478">
        <v>0</v>
      </c>
      <c r="L19" s="479">
        <v>0</v>
      </c>
      <c r="M19" s="480">
        <v>0</v>
      </c>
      <c r="N19" s="481">
        <v>0</v>
      </c>
      <c r="O19" s="478">
        <v>0</v>
      </c>
      <c r="P19" s="479">
        <v>0</v>
      </c>
      <c r="Q19" s="480">
        <v>0</v>
      </c>
      <c r="R19" s="481">
        <v>0</v>
      </c>
      <c r="S19" s="75">
        <f t="shared" si="5"/>
        <v>11</v>
      </c>
      <c r="T19" s="477" t="str">
        <f t="shared" si="3"/>
        <v>Punjab and Synd Bank</v>
      </c>
      <c r="U19" s="478">
        <v>0</v>
      </c>
      <c r="V19" s="479">
        <v>0</v>
      </c>
      <c r="W19" s="480">
        <v>0</v>
      </c>
      <c r="X19" s="481">
        <v>0</v>
      </c>
      <c r="Y19" s="478">
        <v>0</v>
      </c>
      <c r="Z19" s="479">
        <v>0</v>
      </c>
      <c r="AA19" s="480">
        <v>0</v>
      </c>
      <c r="AB19" s="481">
        <v>0</v>
      </c>
      <c r="AC19" s="482">
        <f t="shared" si="4"/>
        <v>29</v>
      </c>
      <c r="AD19" s="482">
        <f t="shared" si="4"/>
        <v>0.34320000000000001</v>
      </c>
      <c r="AE19" s="482">
        <f t="shared" si="4"/>
        <v>191</v>
      </c>
      <c r="AF19" s="482">
        <f t="shared" si="4"/>
        <v>9.485199999999999</v>
      </c>
      <c r="AG19" s="476"/>
      <c r="AH19" s="476"/>
      <c r="AI19" s="476"/>
      <c r="AJ19" s="476"/>
      <c r="AK19" s="476"/>
      <c r="AL19" s="476"/>
      <c r="AM19" s="476"/>
      <c r="AN19" s="476"/>
    </row>
    <row r="20" spans="1:40" s="69" customFormat="1" ht="15.75" customHeight="1" x14ac:dyDescent="0.2">
      <c r="A20" s="75">
        <v>12</v>
      </c>
      <c r="B20" s="477" t="s">
        <v>28</v>
      </c>
      <c r="C20" s="478">
        <v>96</v>
      </c>
      <c r="D20" s="479">
        <v>2.69</v>
      </c>
      <c r="E20" s="480">
        <v>756</v>
      </c>
      <c r="F20" s="481">
        <v>29.95</v>
      </c>
      <c r="G20" s="478">
        <v>689</v>
      </c>
      <c r="H20" s="479">
        <v>14.49</v>
      </c>
      <c r="I20" s="480">
        <v>4705</v>
      </c>
      <c r="J20" s="481">
        <v>115.33</v>
      </c>
      <c r="K20" s="478">
        <v>0</v>
      </c>
      <c r="L20" s="479">
        <v>0</v>
      </c>
      <c r="M20" s="480">
        <v>7</v>
      </c>
      <c r="N20" s="481">
        <v>0.43</v>
      </c>
      <c r="O20" s="478">
        <v>0</v>
      </c>
      <c r="P20" s="479">
        <v>0</v>
      </c>
      <c r="Q20" s="480">
        <v>4</v>
      </c>
      <c r="R20" s="481">
        <v>0.06</v>
      </c>
      <c r="S20" s="75">
        <f t="shared" si="5"/>
        <v>12</v>
      </c>
      <c r="T20" s="477" t="str">
        <f t="shared" si="3"/>
        <v>UCO Bank</v>
      </c>
      <c r="U20" s="478">
        <v>0</v>
      </c>
      <c r="V20" s="479">
        <v>0</v>
      </c>
      <c r="W20" s="480">
        <v>17</v>
      </c>
      <c r="X20" s="481">
        <v>1.75</v>
      </c>
      <c r="Y20" s="478">
        <v>0</v>
      </c>
      <c r="Z20" s="479">
        <v>0</v>
      </c>
      <c r="AA20" s="480">
        <v>6</v>
      </c>
      <c r="AB20" s="481">
        <v>0.21</v>
      </c>
      <c r="AC20" s="482">
        <f t="shared" si="4"/>
        <v>785</v>
      </c>
      <c r="AD20" s="482">
        <f t="shared" si="4"/>
        <v>17.18</v>
      </c>
      <c r="AE20" s="482">
        <f t="shared" si="4"/>
        <v>5495</v>
      </c>
      <c r="AF20" s="482">
        <f t="shared" si="4"/>
        <v>147.73000000000002</v>
      </c>
      <c r="AG20" s="476"/>
      <c r="AH20" s="476"/>
      <c r="AI20" s="476"/>
      <c r="AJ20" s="476"/>
      <c r="AK20" s="476"/>
      <c r="AL20" s="476"/>
      <c r="AM20" s="476"/>
      <c r="AN20" s="476"/>
    </row>
    <row r="21" spans="1:40" s="70" customFormat="1" x14ac:dyDescent="0.25">
      <c r="A21" s="71"/>
      <c r="B21" s="467" t="s">
        <v>29</v>
      </c>
      <c r="C21" s="487">
        <f t="shared" ref="C21:R21" si="6">SUM(C13:C20)</f>
        <v>902</v>
      </c>
      <c r="D21" s="488">
        <f t="shared" si="6"/>
        <v>37.722699999999996</v>
      </c>
      <c r="E21" s="487">
        <f t="shared" si="6"/>
        <v>13036</v>
      </c>
      <c r="F21" s="488">
        <f t="shared" si="6"/>
        <v>531.32430000000011</v>
      </c>
      <c r="G21" s="487">
        <f t="shared" si="6"/>
        <v>2707</v>
      </c>
      <c r="H21" s="488">
        <f t="shared" si="6"/>
        <v>91.401200000000003</v>
      </c>
      <c r="I21" s="487">
        <f t="shared" si="6"/>
        <v>46444</v>
      </c>
      <c r="J21" s="488">
        <f t="shared" si="6"/>
        <v>1356.1860999999999</v>
      </c>
      <c r="K21" s="487">
        <f t="shared" si="6"/>
        <v>1065</v>
      </c>
      <c r="L21" s="488">
        <f t="shared" si="6"/>
        <v>31.04</v>
      </c>
      <c r="M21" s="487">
        <f t="shared" si="6"/>
        <v>2475</v>
      </c>
      <c r="N21" s="488">
        <f t="shared" si="6"/>
        <v>90.158300000000011</v>
      </c>
      <c r="O21" s="487">
        <f t="shared" si="6"/>
        <v>1</v>
      </c>
      <c r="P21" s="488">
        <f t="shared" si="6"/>
        <v>1.6E-2</v>
      </c>
      <c r="Q21" s="487">
        <f t="shared" si="6"/>
        <v>37</v>
      </c>
      <c r="R21" s="488">
        <f t="shared" si="6"/>
        <v>1.5969000000000002</v>
      </c>
      <c r="S21" s="71"/>
      <c r="T21" s="467" t="s">
        <v>29</v>
      </c>
      <c r="U21" s="487">
        <f t="shared" ref="U21:AF21" si="7">SUM(U13:U20)</f>
        <v>84</v>
      </c>
      <c r="V21" s="487">
        <f t="shared" si="7"/>
        <v>3.754</v>
      </c>
      <c r="W21" s="487">
        <f t="shared" si="7"/>
        <v>649</v>
      </c>
      <c r="X21" s="487">
        <f t="shared" si="7"/>
        <v>110.5391</v>
      </c>
      <c r="Y21" s="487">
        <f t="shared" si="7"/>
        <v>0</v>
      </c>
      <c r="Z21" s="487">
        <f t="shared" si="7"/>
        <v>0</v>
      </c>
      <c r="AA21" s="487">
        <f t="shared" si="7"/>
        <v>7</v>
      </c>
      <c r="AB21" s="487">
        <f t="shared" si="7"/>
        <v>0.2601</v>
      </c>
      <c r="AC21" s="487">
        <f t="shared" si="7"/>
        <v>4759</v>
      </c>
      <c r="AD21" s="487">
        <f t="shared" si="7"/>
        <v>163.93390000000002</v>
      </c>
      <c r="AE21" s="487">
        <f t="shared" si="7"/>
        <v>62648</v>
      </c>
      <c r="AF21" s="487">
        <f t="shared" si="7"/>
        <v>2090.0648000000001</v>
      </c>
      <c r="AG21" s="489"/>
      <c r="AH21" s="489"/>
      <c r="AI21" s="489"/>
      <c r="AJ21" s="489"/>
      <c r="AK21" s="489"/>
      <c r="AL21" s="489"/>
      <c r="AM21" s="489"/>
      <c r="AN21" s="489"/>
    </row>
    <row r="22" spans="1:40" s="69" customFormat="1" ht="5.25" customHeight="1" x14ac:dyDescent="0.25">
      <c r="A22" s="75"/>
      <c r="B22" s="467"/>
      <c r="C22" s="478"/>
      <c r="D22" s="479"/>
      <c r="E22" s="480"/>
      <c r="F22" s="481"/>
      <c r="G22" s="478"/>
      <c r="H22" s="479"/>
      <c r="I22" s="480"/>
      <c r="J22" s="481"/>
      <c r="K22" s="478"/>
      <c r="L22" s="479"/>
      <c r="M22" s="480"/>
      <c r="N22" s="481"/>
      <c r="O22" s="478"/>
      <c r="P22" s="479"/>
      <c r="Q22" s="480"/>
      <c r="R22" s="481"/>
      <c r="S22" s="75"/>
      <c r="T22" s="467"/>
      <c r="U22" s="478"/>
      <c r="V22" s="479"/>
      <c r="W22" s="480"/>
      <c r="X22" s="481"/>
      <c r="Y22" s="478"/>
      <c r="Z22" s="479"/>
      <c r="AA22" s="480"/>
      <c r="AB22" s="481"/>
      <c r="AC22" s="482"/>
      <c r="AD22" s="28"/>
      <c r="AE22" s="138"/>
      <c r="AF22" s="490"/>
      <c r="AG22" s="476"/>
      <c r="AH22" s="476"/>
      <c r="AI22" s="476"/>
      <c r="AJ22" s="476"/>
      <c r="AK22" s="476"/>
      <c r="AL22" s="476"/>
      <c r="AM22" s="476"/>
      <c r="AN22" s="476"/>
    </row>
    <row r="23" spans="1:40" s="69" customFormat="1" x14ac:dyDescent="0.25">
      <c r="A23" s="71" t="s">
        <v>30</v>
      </c>
      <c r="B23" s="467" t="s">
        <v>31</v>
      </c>
      <c r="C23" s="478"/>
      <c r="D23" s="479"/>
      <c r="E23" s="480"/>
      <c r="F23" s="481"/>
      <c r="G23" s="478"/>
      <c r="H23" s="479"/>
      <c r="I23" s="480"/>
      <c r="J23" s="481"/>
      <c r="K23" s="478"/>
      <c r="L23" s="479"/>
      <c r="M23" s="480"/>
      <c r="N23" s="481"/>
      <c r="O23" s="478"/>
      <c r="P23" s="479"/>
      <c r="Q23" s="480"/>
      <c r="R23" s="481"/>
      <c r="S23" s="71" t="s">
        <v>30</v>
      </c>
      <c r="T23" s="467" t="s">
        <v>31</v>
      </c>
      <c r="U23" s="478"/>
      <c r="V23" s="479"/>
      <c r="W23" s="480"/>
      <c r="X23" s="481"/>
      <c r="Y23" s="478"/>
      <c r="Z23" s="479"/>
      <c r="AA23" s="480"/>
      <c r="AB23" s="481"/>
      <c r="AC23" s="482"/>
      <c r="AD23" s="28"/>
      <c r="AE23" s="138"/>
      <c r="AF23" s="490"/>
      <c r="AG23" s="476"/>
      <c r="AH23" s="476"/>
      <c r="AI23" s="476"/>
      <c r="AJ23" s="476"/>
      <c r="AK23" s="476"/>
      <c r="AL23" s="476"/>
      <c r="AM23" s="476"/>
      <c r="AN23" s="476"/>
    </row>
    <row r="24" spans="1:40" s="69" customFormat="1" ht="14.25" x14ac:dyDescent="0.2">
      <c r="A24" s="75">
        <v>13</v>
      </c>
      <c r="B24" s="477" t="s">
        <v>32</v>
      </c>
      <c r="C24" s="478">
        <v>169</v>
      </c>
      <c r="D24" s="479">
        <v>5.2211999999999996</v>
      </c>
      <c r="E24" s="480">
        <v>1722</v>
      </c>
      <c r="F24" s="481">
        <v>228.67949999999999</v>
      </c>
      <c r="G24" s="478">
        <v>651</v>
      </c>
      <c r="H24" s="479">
        <v>14.745100000000001</v>
      </c>
      <c r="I24" s="480">
        <v>3508</v>
      </c>
      <c r="J24" s="481">
        <v>266.38529999999997</v>
      </c>
      <c r="K24" s="478">
        <v>4</v>
      </c>
      <c r="L24" s="479">
        <v>0.37830000000000003</v>
      </c>
      <c r="M24" s="480">
        <v>43</v>
      </c>
      <c r="N24" s="481">
        <v>9.0084</v>
      </c>
      <c r="O24" s="478">
        <v>0</v>
      </c>
      <c r="P24" s="479">
        <v>0</v>
      </c>
      <c r="Q24" s="480">
        <v>2</v>
      </c>
      <c r="R24" s="481">
        <v>0.17430000000000001</v>
      </c>
      <c r="S24" s="75">
        <f>A24</f>
        <v>13</v>
      </c>
      <c r="T24" s="477" t="str">
        <f t="shared" ref="T24:T44" si="8">B24</f>
        <v>IDBI Bank</v>
      </c>
      <c r="U24" s="478">
        <v>12</v>
      </c>
      <c r="V24" s="479">
        <v>0.2591</v>
      </c>
      <c r="W24" s="480">
        <v>138</v>
      </c>
      <c r="X24" s="481">
        <v>19.804400000000001</v>
      </c>
      <c r="Y24" s="478">
        <v>0</v>
      </c>
      <c r="Z24" s="479">
        <v>0</v>
      </c>
      <c r="AA24" s="480">
        <v>2</v>
      </c>
      <c r="AB24" s="481">
        <v>3.4500000000000003E-2</v>
      </c>
      <c r="AC24" s="482">
        <f t="shared" ref="AC24:AF45" si="9">SUM(C24+G24+K24+O24+U24+Y24)</f>
        <v>836</v>
      </c>
      <c r="AD24" s="482">
        <f t="shared" si="9"/>
        <v>20.6037</v>
      </c>
      <c r="AE24" s="482">
        <f t="shared" si="9"/>
        <v>5415</v>
      </c>
      <c r="AF24" s="482">
        <f t="shared" si="9"/>
        <v>524.08640000000003</v>
      </c>
      <c r="AG24" s="476"/>
      <c r="AH24" s="476"/>
      <c r="AI24" s="476"/>
      <c r="AJ24" s="476"/>
      <c r="AK24" s="476"/>
      <c r="AL24" s="476"/>
      <c r="AM24" s="476"/>
      <c r="AN24" s="476"/>
    </row>
    <row r="25" spans="1:40" s="69" customFormat="1" ht="15.75" customHeight="1" x14ac:dyDescent="0.2">
      <c r="A25" s="75">
        <v>14</v>
      </c>
      <c r="B25" s="477" t="s">
        <v>33</v>
      </c>
      <c r="C25" s="491">
        <v>454</v>
      </c>
      <c r="D25" s="486">
        <v>11.2943</v>
      </c>
      <c r="E25" s="77">
        <v>2574</v>
      </c>
      <c r="F25" s="484">
        <v>109.97750000000001</v>
      </c>
      <c r="G25" s="491">
        <v>2747</v>
      </c>
      <c r="H25" s="486">
        <v>38.765300000000003</v>
      </c>
      <c r="I25" s="77">
        <v>15472</v>
      </c>
      <c r="J25" s="484">
        <v>371.55309999999997</v>
      </c>
      <c r="K25" s="491">
        <v>1</v>
      </c>
      <c r="L25" s="486">
        <v>7.4000000000000003E-3</v>
      </c>
      <c r="M25" s="77">
        <v>11</v>
      </c>
      <c r="N25" s="484">
        <v>0.89680000000000004</v>
      </c>
      <c r="O25" s="491">
        <v>3</v>
      </c>
      <c r="P25" s="486">
        <v>0.21440000000000001</v>
      </c>
      <c r="Q25" s="77">
        <v>17</v>
      </c>
      <c r="R25" s="484">
        <v>0.87380000000000002</v>
      </c>
      <c r="S25" s="75">
        <f t="shared" ref="S25:S44" si="10">A25</f>
        <v>14</v>
      </c>
      <c r="T25" s="477" t="str">
        <f t="shared" si="8"/>
        <v>Karnataka Bank Ltd</v>
      </c>
      <c r="U25" s="491">
        <v>59</v>
      </c>
      <c r="V25" s="486">
        <v>1.5768</v>
      </c>
      <c r="W25" s="77">
        <v>394</v>
      </c>
      <c r="X25" s="484">
        <v>22.3659</v>
      </c>
      <c r="Y25" s="491">
        <v>3</v>
      </c>
      <c r="Z25" s="486">
        <v>3.6499999999999998E-2</v>
      </c>
      <c r="AA25" s="77">
        <v>6</v>
      </c>
      <c r="AB25" s="484">
        <v>6.2399999999999997E-2</v>
      </c>
      <c r="AC25" s="482">
        <f t="shared" si="9"/>
        <v>3267</v>
      </c>
      <c r="AD25" s="482">
        <f t="shared" si="9"/>
        <v>51.894699999999993</v>
      </c>
      <c r="AE25" s="482">
        <f t="shared" si="9"/>
        <v>18474</v>
      </c>
      <c r="AF25" s="482">
        <f t="shared" si="9"/>
        <v>505.72950000000003</v>
      </c>
      <c r="AG25" s="476"/>
      <c r="AH25" s="476"/>
      <c r="AI25" s="476"/>
      <c r="AJ25" s="476"/>
      <c r="AK25" s="476"/>
      <c r="AL25" s="476"/>
      <c r="AM25" s="476"/>
      <c r="AN25" s="476"/>
    </row>
    <row r="26" spans="1:40" s="69" customFormat="1" ht="15.75" customHeight="1" x14ac:dyDescent="0.2">
      <c r="A26" s="75">
        <v>15</v>
      </c>
      <c r="B26" s="477" t="s">
        <v>34</v>
      </c>
      <c r="C26" s="491">
        <v>2</v>
      </c>
      <c r="D26" s="486">
        <v>4.9799999999999997E-2</v>
      </c>
      <c r="E26" s="77">
        <v>2964</v>
      </c>
      <c r="F26" s="484">
        <v>38.495800000000003</v>
      </c>
      <c r="G26" s="491">
        <v>14</v>
      </c>
      <c r="H26" s="486">
        <v>0.78510000000000002</v>
      </c>
      <c r="I26" s="77">
        <v>8466</v>
      </c>
      <c r="J26" s="484">
        <v>116.9945</v>
      </c>
      <c r="K26" s="491">
        <v>0</v>
      </c>
      <c r="L26" s="486">
        <v>0</v>
      </c>
      <c r="M26" s="77">
        <v>28</v>
      </c>
      <c r="N26" s="484">
        <v>22.382200000000001</v>
      </c>
      <c r="O26" s="491">
        <v>0</v>
      </c>
      <c r="P26" s="486">
        <v>0</v>
      </c>
      <c r="Q26" s="77">
        <v>4</v>
      </c>
      <c r="R26" s="484">
        <v>1.3323</v>
      </c>
      <c r="S26" s="75">
        <f t="shared" si="10"/>
        <v>15</v>
      </c>
      <c r="T26" s="477" t="str">
        <f t="shared" si="8"/>
        <v>Kotak Mahendra Bank</v>
      </c>
      <c r="U26" s="491">
        <v>9</v>
      </c>
      <c r="V26" s="486">
        <v>15.1776</v>
      </c>
      <c r="W26" s="77">
        <v>431</v>
      </c>
      <c r="X26" s="484">
        <v>310.23809999999997</v>
      </c>
      <c r="Y26" s="491">
        <v>0</v>
      </c>
      <c r="Z26" s="486">
        <v>0</v>
      </c>
      <c r="AA26" s="77">
        <v>0</v>
      </c>
      <c r="AB26" s="484">
        <v>0</v>
      </c>
      <c r="AC26" s="482">
        <f>SUM(C26+G26+K26+O26+U26+Y26)</f>
        <v>25</v>
      </c>
      <c r="AD26" s="482">
        <f>SUM(D26+H26+L26+P26+V26+Z26)</f>
        <v>16.012499999999999</v>
      </c>
      <c r="AE26" s="482">
        <f>SUM(E26+I26+M26+Q26+W26+AA26)</f>
        <v>11893</v>
      </c>
      <c r="AF26" s="482">
        <f>SUM(F26+J26+N26+R26+X26+AB26)</f>
        <v>489.44290000000001</v>
      </c>
      <c r="AG26" s="476"/>
      <c r="AH26" s="476"/>
      <c r="AI26" s="476"/>
      <c r="AJ26" s="476"/>
      <c r="AK26" s="476"/>
      <c r="AL26" s="476"/>
      <c r="AM26" s="476"/>
      <c r="AN26" s="476"/>
    </row>
    <row r="27" spans="1:40" s="69" customFormat="1" ht="14.25" x14ac:dyDescent="0.2">
      <c r="A27" s="75">
        <v>16</v>
      </c>
      <c r="B27" s="477" t="s">
        <v>35</v>
      </c>
      <c r="C27" s="478">
        <v>0</v>
      </c>
      <c r="D27" s="479">
        <v>0</v>
      </c>
      <c r="E27" s="480">
        <v>1860</v>
      </c>
      <c r="F27" s="481">
        <v>29.799600000000002</v>
      </c>
      <c r="G27" s="478">
        <v>0</v>
      </c>
      <c r="H27" s="479">
        <v>0</v>
      </c>
      <c r="I27" s="480">
        <v>3571</v>
      </c>
      <c r="J27" s="481">
        <v>55.197299999999998</v>
      </c>
      <c r="K27" s="478">
        <v>0</v>
      </c>
      <c r="L27" s="479">
        <v>0</v>
      </c>
      <c r="M27" s="480">
        <v>8</v>
      </c>
      <c r="N27" s="481">
        <v>0.12559999999999999</v>
      </c>
      <c r="O27" s="478">
        <v>0</v>
      </c>
      <c r="P27" s="479">
        <v>0</v>
      </c>
      <c r="Q27" s="480">
        <v>1</v>
      </c>
      <c r="R27" s="481">
        <v>5.2479999999999999E-2</v>
      </c>
      <c r="S27" s="75">
        <f t="shared" si="10"/>
        <v>16</v>
      </c>
      <c r="T27" s="477" t="str">
        <f t="shared" si="8"/>
        <v>Cathelic Syrian Bank Ltd.</v>
      </c>
      <c r="U27" s="478">
        <v>0</v>
      </c>
      <c r="V27" s="479">
        <v>0</v>
      </c>
      <c r="W27" s="480">
        <v>393</v>
      </c>
      <c r="X27" s="481">
        <v>2.39872</v>
      </c>
      <c r="Y27" s="478">
        <v>0</v>
      </c>
      <c r="Z27" s="479">
        <v>0</v>
      </c>
      <c r="AA27" s="480">
        <v>0</v>
      </c>
      <c r="AB27" s="481">
        <v>0</v>
      </c>
      <c r="AC27" s="482">
        <f t="shared" si="9"/>
        <v>0</v>
      </c>
      <c r="AD27" s="482">
        <f t="shared" si="9"/>
        <v>0</v>
      </c>
      <c r="AE27" s="482">
        <f t="shared" si="9"/>
        <v>5833</v>
      </c>
      <c r="AF27" s="482">
        <f t="shared" si="9"/>
        <v>87.573700000000002</v>
      </c>
      <c r="AG27" s="476"/>
      <c r="AH27" s="476"/>
      <c r="AI27" s="476"/>
      <c r="AJ27" s="476"/>
      <c r="AK27" s="476"/>
      <c r="AL27" s="476"/>
      <c r="AM27" s="476"/>
      <c r="AN27" s="476"/>
    </row>
    <row r="28" spans="1:40" s="69" customFormat="1" ht="14.25" x14ac:dyDescent="0.2">
      <c r="A28" s="75">
        <v>17</v>
      </c>
      <c r="B28" s="477" t="s">
        <v>36</v>
      </c>
      <c r="C28" s="478">
        <v>0</v>
      </c>
      <c r="D28" s="479">
        <v>0</v>
      </c>
      <c r="E28" s="480">
        <v>59</v>
      </c>
      <c r="F28" s="481">
        <v>3.4159999999999999</v>
      </c>
      <c r="G28" s="478">
        <v>0</v>
      </c>
      <c r="H28" s="479">
        <v>0</v>
      </c>
      <c r="I28" s="480">
        <v>230</v>
      </c>
      <c r="J28" s="481">
        <v>11.2758</v>
      </c>
      <c r="K28" s="478">
        <v>0</v>
      </c>
      <c r="L28" s="479">
        <v>0</v>
      </c>
      <c r="M28" s="480">
        <v>0</v>
      </c>
      <c r="N28" s="481">
        <v>0</v>
      </c>
      <c r="O28" s="478">
        <v>0</v>
      </c>
      <c r="P28" s="479">
        <v>0</v>
      </c>
      <c r="Q28" s="480">
        <v>0</v>
      </c>
      <c r="R28" s="481">
        <v>0</v>
      </c>
      <c r="S28" s="75">
        <f t="shared" si="10"/>
        <v>17</v>
      </c>
      <c r="T28" s="477" t="str">
        <f t="shared" si="8"/>
        <v>City Union Bank Ltd</v>
      </c>
      <c r="U28" s="478">
        <v>0</v>
      </c>
      <c r="V28" s="479">
        <v>0</v>
      </c>
      <c r="W28" s="480">
        <v>4</v>
      </c>
      <c r="X28" s="481">
        <v>0.33389999999999997</v>
      </c>
      <c r="Y28" s="478">
        <v>0</v>
      </c>
      <c r="Z28" s="479">
        <v>0</v>
      </c>
      <c r="AA28" s="480">
        <v>0</v>
      </c>
      <c r="AB28" s="481">
        <v>0</v>
      </c>
      <c r="AC28" s="482">
        <f t="shared" si="9"/>
        <v>0</v>
      </c>
      <c r="AD28" s="482">
        <f t="shared" si="9"/>
        <v>0</v>
      </c>
      <c r="AE28" s="482">
        <f t="shared" si="9"/>
        <v>293</v>
      </c>
      <c r="AF28" s="482">
        <f t="shared" si="9"/>
        <v>15.025700000000001</v>
      </c>
      <c r="AG28" s="476"/>
      <c r="AH28" s="476"/>
      <c r="AI28" s="476"/>
      <c r="AJ28" s="476"/>
      <c r="AK28" s="476"/>
      <c r="AL28" s="476"/>
      <c r="AM28" s="476"/>
      <c r="AN28" s="476"/>
    </row>
    <row r="29" spans="1:40" s="69" customFormat="1" ht="14.25" x14ac:dyDescent="0.2">
      <c r="A29" s="75">
        <v>18</v>
      </c>
      <c r="B29" s="477" t="s">
        <v>37</v>
      </c>
      <c r="C29" s="478">
        <v>0</v>
      </c>
      <c r="D29" s="479">
        <v>0</v>
      </c>
      <c r="E29" s="480">
        <v>560</v>
      </c>
      <c r="F29" s="481">
        <v>11.8</v>
      </c>
      <c r="G29" s="478">
        <v>0</v>
      </c>
      <c r="H29" s="479">
        <v>0</v>
      </c>
      <c r="I29" s="480">
        <v>829</v>
      </c>
      <c r="J29" s="481">
        <v>10.199999999999999</v>
      </c>
      <c r="K29" s="478">
        <v>0</v>
      </c>
      <c r="L29" s="479">
        <v>0</v>
      </c>
      <c r="M29" s="480">
        <v>0</v>
      </c>
      <c r="N29" s="481">
        <v>0</v>
      </c>
      <c r="O29" s="478">
        <v>0</v>
      </c>
      <c r="P29" s="479">
        <v>0</v>
      </c>
      <c r="Q29" s="480">
        <v>0</v>
      </c>
      <c r="R29" s="481">
        <v>0</v>
      </c>
      <c r="S29" s="75">
        <f t="shared" si="10"/>
        <v>18</v>
      </c>
      <c r="T29" s="477" t="str">
        <f t="shared" si="8"/>
        <v>Dhanalaxmi Bank Ltd.</v>
      </c>
      <c r="U29" s="478">
        <v>0</v>
      </c>
      <c r="V29" s="479">
        <v>0</v>
      </c>
      <c r="W29" s="480">
        <v>0</v>
      </c>
      <c r="X29" s="481">
        <v>0</v>
      </c>
      <c r="Y29" s="478">
        <v>0</v>
      </c>
      <c r="Z29" s="479">
        <v>0</v>
      </c>
      <c r="AA29" s="480">
        <v>0</v>
      </c>
      <c r="AB29" s="481">
        <v>0</v>
      </c>
      <c r="AC29" s="482">
        <f t="shared" si="9"/>
        <v>0</v>
      </c>
      <c r="AD29" s="482">
        <f t="shared" si="9"/>
        <v>0</v>
      </c>
      <c r="AE29" s="482">
        <f t="shared" si="9"/>
        <v>1389</v>
      </c>
      <c r="AF29" s="482">
        <f t="shared" si="9"/>
        <v>22</v>
      </c>
      <c r="AG29" s="476"/>
      <c r="AH29" s="476"/>
      <c r="AI29" s="476"/>
      <c r="AJ29" s="476"/>
      <c r="AK29" s="476"/>
      <c r="AL29" s="476"/>
      <c r="AM29" s="476"/>
      <c r="AN29" s="476"/>
    </row>
    <row r="30" spans="1:40" s="69" customFormat="1" ht="14.25" x14ac:dyDescent="0.2">
      <c r="A30" s="75">
        <v>19</v>
      </c>
      <c r="B30" s="477" t="s">
        <v>38</v>
      </c>
      <c r="C30" s="478">
        <v>1923</v>
      </c>
      <c r="D30" s="479">
        <v>42.950299999999999</v>
      </c>
      <c r="E30" s="480">
        <v>7443</v>
      </c>
      <c r="F30" s="481">
        <v>404.738</v>
      </c>
      <c r="G30" s="478">
        <v>4491</v>
      </c>
      <c r="H30" s="479">
        <v>91.282399999999996</v>
      </c>
      <c r="I30" s="480">
        <v>14322</v>
      </c>
      <c r="J30" s="481">
        <v>356.81580000000002</v>
      </c>
      <c r="K30" s="478">
        <v>12</v>
      </c>
      <c r="L30" s="479">
        <v>11.479100000000001</v>
      </c>
      <c r="M30" s="480">
        <v>55</v>
      </c>
      <c r="N30" s="481">
        <v>30.280200000000001</v>
      </c>
      <c r="O30" s="478">
        <v>3</v>
      </c>
      <c r="P30" s="479">
        <v>3.3799999999999997E-2</v>
      </c>
      <c r="Q30" s="480">
        <v>2</v>
      </c>
      <c r="R30" s="481">
        <v>2.3400000000000001E-2</v>
      </c>
      <c r="S30" s="75">
        <f t="shared" si="10"/>
        <v>19</v>
      </c>
      <c r="T30" s="477" t="str">
        <f t="shared" si="8"/>
        <v>Federal Bank Ltd.</v>
      </c>
      <c r="U30" s="478">
        <v>0</v>
      </c>
      <c r="V30" s="479">
        <v>0</v>
      </c>
      <c r="W30" s="480">
        <v>0</v>
      </c>
      <c r="X30" s="481">
        <v>0</v>
      </c>
      <c r="Y30" s="478">
        <v>0</v>
      </c>
      <c r="Z30" s="479">
        <v>0</v>
      </c>
      <c r="AA30" s="480">
        <v>0</v>
      </c>
      <c r="AB30" s="481">
        <v>0</v>
      </c>
      <c r="AC30" s="482">
        <f t="shared" si="9"/>
        <v>6429</v>
      </c>
      <c r="AD30" s="482">
        <f t="shared" si="9"/>
        <v>145.7456</v>
      </c>
      <c r="AE30" s="482">
        <f t="shared" si="9"/>
        <v>21822</v>
      </c>
      <c r="AF30" s="482">
        <f t="shared" si="9"/>
        <v>791.8574000000001</v>
      </c>
      <c r="AG30" s="476"/>
      <c r="AH30" s="476"/>
      <c r="AI30" s="476"/>
      <c r="AJ30" s="476"/>
      <c r="AK30" s="476"/>
      <c r="AL30" s="476"/>
      <c r="AM30" s="476"/>
      <c r="AN30" s="476"/>
    </row>
    <row r="31" spans="1:40" s="69" customFormat="1" ht="14.25" x14ac:dyDescent="0.2">
      <c r="A31" s="75">
        <v>20</v>
      </c>
      <c r="B31" s="477" t="s">
        <v>39</v>
      </c>
      <c r="C31" s="485">
        <v>0</v>
      </c>
      <c r="D31" s="479">
        <v>0</v>
      </c>
      <c r="E31" s="480">
        <v>26</v>
      </c>
      <c r="F31" s="481">
        <v>2.08</v>
      </c>
      <c r="G31" s="478">
        <v>0</v>
      </c>
      <c r="H31" s="479">
        <v>0</v>
      </c>
      <c r="I31" s="480">
        <v>993</v>
      </c>
      <c r="J31" s="481">
        <v>293.47000000000003</v>
      </c>
      <c r="K31" s="478">
        <v>0</v>
      </c>
      <c r="L31" s="479">
        <v>0</v>
      </c>
      <c r="M31" s="480">
        <v>5</v>
      </c>
      <c r="N31" s="481">
        <v>1.43</v>
      </c>
      <c r="O31" s="478">
        <v>0</v>
      </c>
      <c r="P31" s="479">
        <v>0</v>
      </c>
      <c r="Q31" s="480">
        <v>0</v>
      </c>
      <c r="R31" s="481">
        <v>0</v>
      </c>
      <c r="S31" s="75">
        <f t="shared" si="10"/>
        <v>20</v>
      </c>
      <c r="T31" s="477" t="str">
        <f t="shared" si="8"/>
        <v>J and K Bank Ltd</v>
      </c>
      <c r="U31" s="478">
        <v>0</v>
      </c>
      <c r="V31" s="479">
        <v>0</v>
      </c>
      <c r="W31" s="480">
        <v>3</v>
      </c>
      <c r="X31" s="481">
        <v>0.17</v>
      </c>
      <c r="Y31" s="478">
        <v>0</v>
      </c>
      <c r="Z31" s="479">
        <v>0</v>
      </c>
      <c r="AA31" s="480">
        <v>0</v>
      </c>
      <c r="AB31" s="481">
        <v>0</v>
      </c>
      <c r="AC31" s="482">
        <f t="shared" si="9"/>
        <v>0</v>
      </c>
      <c r="AD31" s="482">
        <f t="shared" si="9"/>
        <v>0</v>
      </c>
      <c r="AE31" s="482">
        <f t="shared" si="9"/>
        <v>1027</v>
      </c>
      <c r="AF31" s="482">
        <f t="shared" si="9"/>
        <v>297.15000000000003</v>
      </c>
      <c r="AG31" s="476"/>
      <c r="AH31" s="476"/>
      <c r="AI31" s="476"/>
      <c r="AJ31" s="476"/>
      <c r="AK31" s="476"/>
      <c r="AL31" s="476"/>
      <c r="AM31" s="476"/>
      <c r="AN31" s="476"/>
    </row>
    <row r="32" spans="1:40" s="69" customFormat="1" ht="14.25" x14ac:dyDescent="0.2">
      <c r="A32" s="75">
        <v>21</v>
      </c>
      <c r="B32" s="477" t="s">
        <v>40</v>
      </c>
      <c r="C32" s="478">
        <v>197</v>
      </c>
      <c r="D32" s="479">
        <v>1.68</v>
      </c>
      <c r="E32" s="480">
        <v>945</v>
      </c>
      <c r="F32" s="481">
        <v>9.8699999999999992</v>
      </c>
      <c r="G32" s="478">
        <v>144</v>
      </c>
      <c r="H32" s="479">
        <v>3.41</v>
      </c>
      <c r="I32" s="480">
        <v>1812</v>
      </c>
      <c r="J32" s="481">
        <v>22.294</v>
      </c>
      <c r="K32" s="478">
        <v>0</v>
      </c>
      <c r="L32" s="479">
        <v>0</v>
      </c>
      <c r="M32" s="480">
        <v>81</v>
      </c>
      <c r="N32" s="481">
        <v>1.93</v>
      </c>
      <c r="O32" s="478">
        <v>0</v>
      </c>
      <c r="P32" s="479">
        <v>0</v>
      </c>
      <c r="Q32" s="480">
        <v>93</v>
      </c>
      <c r="R32" s="481">
        <v>2.84</v>
      </c>
      <c r="S32" s="75">
        <f t="shared" si="10"/>
        <v>21</v>
      </c>
      <c r="T32" s="477" t="str">
        <f t="shared" si="8"/>
        <v>Karur Vysya Bank Ltd.</v>
      </c>
      <c r="U32" s="478">
        <v>4</v>
      </c>
      <c r="V32" s="479">
        <v>0.125</v>
      </c>
      <c r="W32" s="480">
        <v>2839</v>
      </c>
      <c r="X32" s="481">
        <v>57.21</v>
      </c>
      <c r="Y32" s="478">
        <v>0</v>
      </c>
      <c r="Z32" s="479">
        <v>0</v>
      </c>
      <c r="AA32" s="480">
        <v>0</v>
      </c>
      <c r="AB32" s="481">
        <v>0</v>
      </c>
      <c r="AC32" s="482">
        <f t="shared" si="9"/>
        <v>345</v>
      </c>
      <c r="AD32" s="482">
        <f t="shared" si="9"/>
        <v>5.2149999999999999</v>
      </c>
      <c r="AE32" s="482">
        <f t="shared" si="9"/>
        <v>5770</v>
      </c>
      <c r="AF32" s="482">
        <f t="shared" si="9"/>
        <v>94.144000000000005</v>
      </c>
      <c r="AG32" s="476"/>
      <c r="AH32" s="476"/>
      <c r="AI32" s="476"/>
      <c r="AJ32" s="476"/>
      <c r="AK32" s="476"/>
      <c r="AL32" s="476"/>
      <c r="AM32" s="476"/>
      <c r="AN32" s="476"/>
    </row>
    <row r="33" spans="1:40" s="69" customFormat="1" ht="14.25" x14ac:dyDescent="0.2">
      <c r="A33" s="75">
        <v>22</v>
      </c>
      <c r="B33" s="477" t="s">
        <v>41</v>
      </c>
      <c r="C33" s="478">
        <v>64</v>
      </c>
      <c r="D33" s="479">
        <v>0.68420000000000003</v>
      </c>
      <c r="E33" s="480">
        <v>41</v>
      </c>
      <c r="F33" s="481">
        <v>0.96279999999999999</v>
      </c>
      <c r="G33" s="478">
        <v>304</v>
      </c>
      <c r="H33" s="479">
        <v>44.692</v>
      </c>
      <c r="I33" s="480">
        <v>123</v>
      </c>
      <c r="J33" s="481">
        <v>1.8956</v>
      </c>
      <c r="K33" s="478">
        <v>2</v>
      </c>
      <c r="L33" s="479">
        <v>1.44E-2</v>
      </c>
      <c r="M33" s="480">
        <v>0</v>
      </c>
      <c r="N33" s="481">
        <v>0</v>
      </c>
      <c r="O33" s="478">
        <v>0</v>
      </c>
      <c r="P33" s="479">
        <v>0</v>
      </c>
      <c r="Q33" s="480">
        <v>0</v>
      </c>
      <c r="R33" s="481">
        <v>0</v>
      </c>
      <c r="S33" s="75">
        <f t="shared" si="10"/>
        <v>22</v>
      </c>
      <c r="T33" s="477" t="str">
        <f t="shared" si="8"/>
        <v>Lakshmi Vilas Bank Ltd</v>
      </c>
      <c r="U33" s="478">
        <v>136</v>
      </c>
      <c r="V33" s="479">
        <v>0.9748</v>
      </c>
      <c r="W33" s="480">
        <v>5</v>
      </c>
      <c r="X33" s="481">
        <v>2.46E-2</v>
      </c>
      <c r="Y33" s="478">
        <v>0</v>
      </c>
      <c r="Z33" s="479">
        <v>0</v>
      </c>
      <c r="AA33" s="480">
        <v>0</v>
      </c>
      <c r="AB33" s="481">
        <v>0</v>
      </c>
      <c r="AC33" s="482">
        <f t="shared" si="9"/>
        <v>506</v>
      </c>
      <c r="AD33" s="482">
        <f t="shared" si="9"/>
        <v>46.365400000000001</v>
      </c>
      <c r="AE33" s="482">
        <f t="shared" si="9"/>
        <v>169</v>
      </c>
      <c r="AF33" s="482">
        <f t="shared" si="9"/>
        <v>2.883</v>
      </c>
      <c r="AG33" s="476"/>
      <c r="AH33" s="476"/>
      <c r="AI33" s="476"/>
      <c r="AJ33" s="476"/>
      <c r="AK33" s="476"/>
      <c r="AL33" s="476"/>
      <c r="AM33" s="476"/>
      <c r="AN33" s="476"/>
    </row>
    <row r="34" spans="1:40" s="69" customFormat="1" ht="14.25" x14ac:dyDescent="0.2">
      <c r="A34" s="75">
        <v>23</v>
      </c>
      <c r="B34" s="477" t="s">
        <v>42</v>
      </c>
      <c r="C34" s="478">
        <v>2</v>
      </c>
      <c r="D34" s="479">
        <v>0.1137</v>
      </c>
      <c r="E34" s="480">
        <v>362</v>
      </c>
      <c r="F34" s="481">
        <v>1.1947000000000001</v>
      </c>
      <c r="G34" s="478">
        <v>12</v>
      </c>
      <c r="H34" s="479">
        <v>3.7100000000000001E-2</v>
      </c>
      <c r="I34" s="480">
        <v>9415</v>
      </c>
      <c r="J34" s="481">
        <v>30.589600000000001</v>
      </c>
      <c r="K34" s="478">
        <v>0</v>
      </c>
      <c r="L34" s="479">
        <v>0</v>
      </c>
      <c r="M34" s="480">
        <v>19</v>
      </c>
      <c r="N34" s="481">
        <v>4.1799999999999997E-2</v>
      </c>
      <c r="O34" s="478">
        <v>0</v>
      </c>
      <c r="P34" s="479">
        <v>0</v>
      </c>
      <c r="Q34" s="480">
        <v>35</v>
      </c>
      <c r="R34" s="481">
        <v>0.1072</v>
      </c>
      <c r="S34" s="75">
        <f t="shared" si="10"/>
        <v>23</v>
      </c>
      <c r="T34" s="477" t="str">
        <f t="shared" si="8"/>
        <v xml:space="preserve">Ratnakar Bank Ltd </v>
      </c>
      <c r="U34" s="478">
        <v>0</v>
      </c>
      <c r="V34" s="479">
        <v>0</v>
      </c>
      <c r="W34" s="480">
        <v>5</v>
      </c>
      <c r="X34" s="481">
        <v>1.7299999999999999E-2</v>
      </c>
      <c r="Y34" s="478">
        <v>0</v>
      </c>
      <c r="Z34" s="479">
        <v>0</v>
      </c>
      <c r="AA34" s="480">
        <v>4</v>
      </c>
      <c r="AB34" s="481">
        <v>4.9599999999999998E-2</v>
      </c>
      <c r="AC34" s="482">
        <f t="shared" si="9"/>
        <v>14</v>
      </c>
      <c r="AD34" s="482">
        <f t="shared" si="9"/>
        <v>0.15079999999999999</v>
      </c>
      <c r="AE34" s="482">
        <f t="shared" si="9"/>
        <v>9840</v>
      </c>
      <c r="AF34" s="482">
        <f t="shared" si="9"/>
        <v>32.0002</v>
      </c>
      <c r="AG34" s="476"/>
      <c r="AH34" s="476"/>
      <c r="AI34" s="476"/>
      <c r="AJ34" s="476"/>
      <c r="AK34" s="476"/>
      <c r="AL34" s="476"/>
      <c r="AM34" s="476"/>
      <c r="AN34" s="476"/>
    </row>
    <row r="35" spans="1:40" s="69" customFormat="1" ht="14.25" x14ac:dyDescent="0.2">
      <c r="A35" s="75">
        <v>24</v>
      </c>
      <c r="B35" s="477" t="s">
        <v>43</v>
      </c>
      <c r="C35" s="478">
        <v>728</v>
      </c>
      <c r="D35" s="479">
        <v>13.87</v>
      </c>
      <c r="E35" s="480">
        <v>2502</v>
      </c>
      <c r="F35" s="481">
        <v>110.79</v>
      </c>
      <c r="G35" s="478">
        <v>1680</v>
      </c>
      <c r="H35" s="479">
        <v>26.72</v>
      </c>
      <c r="I35" s="480">
        <v>5591</v>
      </c>
      <c r="J35" s="481">
        <v>93.75</v>
      </c>
      <c r="K35" s="478">
        <v>2</v>
      </c>
      <c r="L35" s="479">
        <v>0.02</v>
      </c>
      <c r="M35" s="480">
        <v>13</v>
      </c>
      <c r="N35" s="481">
        <v>0.08</v>
      </c>
      <c r="O35" s="478">
        <v>6</v>
      </c>
      <c r="P35" s="479">
        <v>0.17</v>
      </c>
      <c r="Q35" s="480">
        <v>15</v>
      </c>
      <c r="R35" s="481">
        <v>0.25</v>
      </c>
      <c r="S35" s="75">
        <f t="shared" si="10"/>
        <v>24</v>
      </c>
      <c r="T35" s="477" t="str">
        <f t="shared" si="8"/>
        <v>South Indian Bank Ltd</v>
      </c>
      <c r="U35" s="478">
        <v>0</v>
      </c>
      <c r="V35" s="479">
        <v>0</v>
      </c>
      <c r="W35" s="480">
        <v>1</v>
      </c>
      <c r="X35" s="481">
        <v>0.09</v>
      </c>
      <c r="Y35" s="478">
        <v>12</v>
      </c>
      <c r="Z35" s="479">
        <v>0.09</v>
      </c>
      <c r="AA35" s="480">
        <v>25</v>
      </c>
      <c r="AB35" s="481">
        <v>0.28999999999999998</v>
      </c>
      <c r="AC35" s="482">
        <f t="shared" si="9"/>
        <v>2428</v>
      </c>
      <c r="AD35" s="482">
        <f t="shared" si="9"/>
        <v>40.870000000000005</v>
      </c>
      <c r="AE35" s="482">
        <f t="shared" si="9"/>
        <v>8147</v>
      </c>
      <c r="AF35" s="482">
        <f t="shared" si="9"/>
        <v>205.25000000000003</v>
      </c>
      <c r="AG35" s="476"/>
      <c r="AH35" s="476"/>
      <c r="AI35" s="476"/>
      <c r="AJ35" s="476"/>
      <c r="AK35" s="476"/>
      <c r="AL35" s="476"/>
      <c r="AM35" s="476"/>
      <c r="AN35" s="476"/>
    </row>
    <row r="36" spans="1:40" s="69" customFormat="1" ht="14.25" x14ac:dyDescent="0.2">
      <c r="A36" s="75">
        <v>25</v>
      </c>
      <c r="B36" s="477" t="s">
        <v>44</v>
      </c>
      <c r="C36" s="478">
        <v>47</v>
      </c>
      <c r="D36" s="479">
        <v>5.3441999999999998</v>
      </c>
      <c r="E36" s="480">
        <v>233</v>
      </c>
      <c r="F36" s="481">
        <v>17.956299999999999</v>
      </c>
      <c r="G36" s="478">
        <v>485</v>
      </c>
      <c r="H36" s="479">
        <v>23.772300000000001</v>
      </c>
      <c r="I36" s="480">
        <v>1594</v>
      </c>
      <c r="J36" s="481">
        <v>42.266599999999997</v>
      </c>
      <c r="K36" s="478">
        <v>0</v>
      </c>
      <c r="L36" s="479">
        <v>0</v>
      </c>
      <c r="M36" s="480">
        <v>0</v>
      </c>
      <c r="N36" s="481">
        <v>0</v>
      </c>
      <c r="O36" s="478">
        <v>0</v>
      </c>
      <c r="P36" s="479">
        <v>0</v>
      </c>
      <c r="Q36" s="480">
        <v>0</v>
      </c>
      <c r="R36" s="481">
        <v>0</v>
      </c>
      <c r="S36" s="75">
        <f t="shared" si="10"/>
        <v>25</v>
      </c>
      <c r="T36" s="477" t="str">
        <f t="shared" si="8"/>
        <v>Tamil Nadu Merchantile Bank Ltd.</v>
      </c>
      <c r="U36" s="478">
        <v>0</v>
      </c>
      <c r="V36" s="479">
        <v>0</v>
      </c>
      <c r="W36" s="480">
        <v>58</v>
      </c>
      <c r="X36" s="481">
        <v>7.4634</v>
      </c>
      <c r="Y36" s="478">
        <v>0</v>
      </c>
      <c r="Z36" s="479">
        <v>0</v>
      </c>
      <c r="AA36" s="480">
        <v>0</v>
      </c>
      <c r="AB36" s="481">
        <v>0</v>
      </c>
      <c r="AC36" s="482">
        <f t="shared" si="9"/>
        <v>532</v>
      </c>
      <c r="AD36" s="482">
        <f t="shared" si="9"/>
        <v>29.116500000000002</v>
      </c>
      <c r="AE36" s="482">
        <f t="shared" si="9"/>
        <v>1885</v>
      </c>
      <c r="AF36" s="482">
        <f t="shared" si="9"/>
        <v>67.686299999999989</v>
      </c>
      <c r="AG36" s="476"/>
      <c r="AH36" s="476"/>
      <c r="AI36" s="476"/>
      <c r="AJ36" s="476"/>
      <c r="AK36" s="476"/>
      <c r="AL36" s="476"/>
      <c r="AM36" s="476"/>
      <c r="AN36" s="476"/>
    </row>
    <row r="37" spans="1:40" s="69" customFormat="1" ht="15.75" customHeight="1" x14ac:dyDescent="0.2">
      <c r="A37" s="75">
        <v>26</v>
      </c>
      <c r="B37" s="477" t="s">
        <v>45</v>
      </c>
      <c r="C37" s="478">
        <v>294</v>
      </c>
      <c r="D37" s="479">
        <v>0.63119999999999998</v>
      </c>
      <c r="E37" s="480">
        <v>446</v>
      </c>
      <c r="F37" s="481">
        <v>8.5425000000000004</v>
      </c>
      <c r="G37" s="478">
        <v>18888</v>
      </c>
      <c r="H37" s="479">
        <v>37.673999999999999</v>
      </c>
      <c r="I37" s="480">
        <v>7272</v>
      </c>
      <c r="J37" s="481">
        <v>174.57380000000001</v>
      </c>
      <c r="K37" s="478">
        <v>0</v>
      </c>
      <c r="L37" s="479">
        <v>0</v>
      </c>
      <c r="M37" s="480">
        <v>8</v>
      </c>
      <c r="N37" s="481">
        <v>0.1051</v>
      </c>
      <c r="O37" s="478">
        <v>0</v>
      </c>
      <c r="P37" s="479">
        <v>0</v>
      </c>
      <c r="Q37" s="480">
        <v>2</v>
      </c>
      <c r="R37" s="481">
        <v>2.7000000000000001E-3</v>
      </c>
      <c r="S37" s="75">
        <f t="shared" si="10"/>
        <v>26</v>
      </c>
      <c r="T37" s="477" t="str">
        <f t="shared" si="8"/>
        <v>IndusInd Bank</v>
      </c>
      <c r="U37" s="478">
        <v>0</v>
      </c>
      <c r="V37" s="479">
        <v>0</v>
      </c>
      <c r="W37" s="480">
        <v>27</v>
      </c>
      <c r="X37" s="481">
        <v>0.67469999999999997</v>
      </c>
      <c r="Y37" s="478">
        <v>0</v>
      </c>
      <c r="Z37" s="479">
        <v>0</v>
      </c>
      <c r="AA37" s="480">
        <v>2</v>
      </c>
      <c r="AB37" s="481">
        <v>0.1051</v>
      </c>
      <c r="AC37" s="482">
        <f t="shared" si="9"/>
        <v>19182</v>
      </c>
      <c r="AD37" s="482">
        <f t="shared" si="9"/>
        <v>38.305199999999999</v>
      </c>
      <c r="AE37" s="482">
        <f t="shared" si="9"/>
        <v>7757</v>
      </c>
      <c r="AF37" s="482">
        <f t="shared" si="9"/>
        <v>184.00389999999999</v>
      </c>
      <c r="AG37" s="476"/>
      <c r="AH37" s="476"/>
      <c r="AI37" s="476"/>
      <c r="AJ37" s="476"/>
      <c r="AK37" s="476"/>
      <c r="AL37" s="476"/>
      <c r="AM37" s="476"/>
      <c r="AN37" s="476"/>
    </row>
    <row r="38" spans="1:40" s="69" customFormat="1" ht="15.75" customHeight="1" x14ac:dyDescent="0.2">
      <c r="A38" s="75">
        <v>27</v>
      </c>
      <c r="B38" s="477" t="s">
        <v>46</v>
      </c>
      <c r="C38" s="478">
        <v>34</v>
      </c>
      <c r="D38" s="479">
        <v>0.4289</v>
      </c>
      <c r="E38" s="480">
        <v>3294</v>
      </c>
      <c r="F38" s="481">
        <v>46.575000000000003</v>
      </c>
      <c r="G38" s="478">
        <v>372</v>
      </c>
      <c r="H38" s="479">
        <v>10.1868</v>
      </c>
      <c r="I38" s="480">
        <v>47999</v>
      </c>
      <c r="J38" s="481">
        <v>358.21339999999998</v>
      </c>
      <c r="K38" s="478">
        <v>0</v>
      </c>
      <c r="L38" s="479">
        <v>0</v>
      </c>
      <c r="M38" s="480">
        <v>33</v>
      </c>
      <c r="N38" s="481">
        <v>0.40289999999999998</v>
      </c>
      <c r="O38" s="478">
        <v>0</v>
      </c>
      <c r="P38" s="479">
        <v>0</v>
      </c>
      <c r="Q38" s="480">
        <v>5</v>
      </c>
      <c r="R38" s="481">
        <v>0.1061</v>
      </c>
      <c r="S38" s="75">
        <f t="shared" si="10"/>
        <v>27</v>
      </c>
      <c r="T38" s="477" t="str">
        <f t="shared" si="8"/>
        <v>HDFC Bank Ltd</v>
      </c>
      <c r="U38" s="478">
        <v>4</v>
      </c>
      <c r="V38" s="479">
        <v>0.1862</v>
      </c>
      <c r="W38" s="480">
        <v>87</v>
      </c>
      <c r="X38" s="481">
        <v>3.1198000000000001</v>
      </c>
      <c r="Y38" s="478">
        <v>0</v>
      </c>
      <c r="Z38" s="479">
        <v>0</v>
      </c>
      <c r="AA38" s="480">
        <v>3</v>
      </c>
      <c r="AB38" s="481">
        <v>5.8299999999999998E-2</v>
      </c>
      <c r="AC38" s="482">
        <f t="shared" si="9"/>
        <v>410</v>
      </c>
      <c r="AD38" s="482">
        <f t="shared" si="9"/>
        <v>10.8019</v>
      </c>
      <c r="AE38" s="482">
        <f t="shared" si="9"/>
        <v>51421</v>
      </c>
      <c r="AF38" s="482">
        <f t="shared" si="9"/>
        <v>408.47549999999995</v>
      </c>
      <c r="AG38" s="476"/>
      <c r="AH38" s="476"/>
      <c r="AI38" s="476"/>
      <c r="AJ38" s="476"/>
      <c r="AK38" s="476"/>
      <c r="AL38" s="476"/>
      <c r="AM38" s="476"/>
      <c r="AN38" s="476"/>
    </row>
    <row r="39" spans="1:40" s="69" customFormat="1" ht="15.75" customHeight="1" x14ac:dyDescent="0.2">
      <c r="A39" s="75">
        <v>28</v>
      </c>
      <c r="B39" s="477" t="s">
        <v>47</v>
      </c>
      <c r="C39" s="478">
        <v>22</v>
      </c>
      <c r="D39" s="479">
        <v>0.43859999999999999</v>
      </c>
      <c r="E39" s="480">
        <v>1747</v>
      </c>
      <c r="F39" s="481">
        <v>71.696399999999997</v>
      </c>
      <c r="G39" s="478">
        <v>281</v>
      </c>
      <c r="H39" s="479">
        <v>9.5892999999999997</v>
      </c>
      <c r="I39" s="480">
        <v>12452</v>
      </c>
      <c r="J39" s="481">
        <v>193.94640000000001</v>
      </c>
      <c r="K39" s="478">
        <v>1</v>
      </c>
      <c r="L39" s="479">
        <v>5.0000000000000002E-5</v>
      </c>
      <c r="M39" s="480">
        <v>12</v>
      </c>
      <c r="N39" s="481">
        <v>0.9173</v>
      </c>
      <c r="O39" s="478">
        <v>1</v>
      </c>
      <c r="P39" s="479">
        <v>9.4999999999999998E-3</v>
      </c>
      <c r="Q39" s="480">
        <v>4</v>
      </c>
      <c r="R39" s="481">
        <v>8.9200000000000002E-2</v>
      </c>
      <c r="S39" s="75">
        <f t="shared" si="10"/>
        <v>28</v>
      </c>
      <c r="T39" s="477" t="str">
        <f t="shared" si="8"/>
        <v xml:space="preserve">Axis Bank Ltd </v>
      </c>
      <c r="U39" s="478">
        <v>0</v>
      </c>
      <c r="V39" s="479">
        <v>0</v>
      </c>
      <c r="W39" s="480">
        <v>0</v>
      </c>
      <c r="X39" s="481">
        <v>0</v>
      </c>
      <c r="Y39" s="478">
        <v>0</v>
      </c>
      <c r="Z39" s="479">
        <v>0</v>
      </c>
      <c r="AA39" s="480">
        <v>2</v>
      </c>
      <c r="AB39" s="481">
        <v>0.21820000000000001</v>
      </c>
      <c r="AC39" s="482">
        <f t="shared" si="9"/>
        <v>305</v>
      </c>
      <c r="AD39" s="482">
        <f t="shared" si="9"/>
        <v>10.037449999999998</v>
      </c>
      <c r="AE39" s="482">
        <f t="shared" si="9"/>
        <v>14217</v>
      </c>
      <c r="AF39" s="482">
        <f t="shared" si="9"/>
        <v>266.86750000000006</v>
      </c>
      <c r="AG39" s="476"/>
      <c r="AH39" s="476"/>
      <c r="AI39" s="476"/>
      <c r="AJ39" s="476"/>
      <c r="AK39" s="476"/>
      <c r="AL39" s="476"/>
      <c r="AM39" s="476"/>
      <c r="AN39" s="476"/>
    </row>
    <row r="40" spans="1:40" s="69" customFormat="1" ht="15.75" customHeight="1" x14ac:dyDescent="0.2">
      <c r="A40" s="75">
        <v>29</v>
      </c>
      <c r="B40" s="477" t="s">
        <v>48</v>
      </c>
      <c r="C40" s="478">
        <v>345</v>
      </c>
      <c r="D40" s="479">
        <v>15.19</v>
      </c>
      <c r="E40" s="480">
        <v>6506</v>
      </c>
      <c r="F40" s="481">
        <v>710.9</v>
      </c>
      <c r="G40" s="478">
        <v>3498</v>
      </c>
      <c r="H40" s="479">
        <v>82.76</v>
      </c>
      <c r="I40" s="480">
        <v>25850</v>
      </c>
      <c r="J40" s="481">
        <v>1293.67</v>
      </c>
      <c r="K40" s="478">
        <v>16</v>
      </c>
      <c r="L40" s="479">
        <v>0.89</v>
      </c>
      <c r="M40" s="480">
        <v>255</v>
      </c>
      <c r="N40" s="481">
        <v>38.299999999999997</v>
      </c>
      <c r="O40" s="478">
        <v>10</v>
      </c>
      <c r="P40" s="479">
        <v>0.05</v>
      </c>
      <c r="Q40" s="480">
        <v>109</v>
      </c>
      <c r="R40" s="481">
        <v>7.61</v>
      </c>
      <c r="S40" s="75">
        <f t="shared" si="10"/>
        <v>29</v>
      </c>
      <c r="T40" s="477" t="str">
        <f t="shared" si="8"/>
        <v>ICICI Bank Ltd</v>
      </c>
      <c r="U40" s="478">
        <v>5</v>
      </c>
      <c r="V40" s="479">
        <v>0.6</v>
      </c>
      <c r="W40" s="480">
        <v>324</v>
      </c>
      <c r="X40" s="481">
        <v>103.89</v>
      </c>
      <c r="Y40" s="478">
        <v>7</v>
      </c>
      <c r="Z40" s="479">
        <v>0.11</v>
      </c>
      <c r="AA40" s="480">
        <v>48</v>
      </c>
      <c r="AB40" s="481">
        <v>1.72</v>
      </c>
      <c r="AC40" s="482">
        <f t="shared" si="9"/>
        <v>3881</v>
      </c>
      <c r="AD40" s="482">
        <f t="shared" si="9"/>
        <v>99.6</v>
      </c>
      <c r="AE40" s="482">
        <f t="shared" si="9"/>
        <v>33092</v>
      </c>
      <c r="AF40" s="482">
        <f t="shared" si="9"/>
        <v>2156.0899999999997</v>
      </c>
      <c r="AG40" s="476"/>
      <c r="AH40" s="476"/>
      <c r="AI40" s="476"/>
      <c r="AJ40" s="476"/>
      <c r="AK40" s="476"/>
      <c r="AL40" s="476"/>
      <c r="AM40" s="476"/>
      <c r="AN40" s="476"/>
    </row>
    <row r="41" spans="1:40" s="69" customFormat="1" ht="15.75" customHeight="1" x14ac:dyDescent="0.2">
      <c r="A41" s="75">
        <v>30</v>
      </c>
      <c r="B41" s="477" t="s">
        <v>49</v>
      </c>
      <c r="C41" s="478">
        <v>1</v>
      </c>
      <c r="D41" s="479">
        <v>1.92</v>
      </c>
      <c r="E41" s="480">
        <v>0</v>
      </c>
      <c r="F41" s="481">
        <v>0</v>
      </c>
      <c r="G41" s="478">
        <v>14</v>
      </c>
      <c r="H41" s="479">
        <v>2.69</v>
      </c>
      <c r="I41" s="480">
        <v>392</v>
      </c>
      <c r="J41" s="481">
        <v>140.07</v>
      </c>
      <c r="K41" s="478">
        <v>0</v>
      </c>
      <c r="L41" s="479">
        <v>0</v>
      </c>
      <c r="M41" s="480">
        <v>4</v>
      </c>
      <c r="N41" s="481">
        <v>0.43</v>
      </c>
      <c r="O41" s="478">
        <v>0</v>
      </c>
      <c r="P41" s="479">
        <v>0</v>
      </c>
      <c r="Q41" s="480">
        <v>0</v>
      </c>
      <c r="R41" s="481">
        <v>0</v>
      </c>
      <c r="S41" s="75">
        <f t="shared" si="10"/>
        <v>30</v>
      </c>
      <c r="T41" s="477" t="str">
        <f t="shared" si="8"/>
        <v>YES BANK Ltd.</v>
      </c>
      <c r="U41" s="478">
        <v>18</v>
      </c>
      <c r="V41" s="479">
        <v>9.6199999999999992</v>
      </c>
      <c r="W41" s="480">
        <v>31</v>
      </c>
      <c r="X41" s="481">
        <v>7.42</v>
      </c>
      <c r="Y41" s="478">
        <v>0</v>
      </c>
      <c r="Z41" s="479">
        <v>0</v>
      </c>
      <c r="AA41" s="480">
        <v>0</v>
      </c>
      <c r="AB41" s="481">
        <v>0</v>
      </c>
      <c r="AC41" s="482">
        <f t="shared" si="9"/>
        <v>33</v>
      </c>
      <c r="AD41" s="482">
        <f t="shared" si="9"/>
        <v>14.229999999999999</v>
      </c>
      <c r="AE41" s="482">
        <f t="shared" si="9"/>
        <v>427</v>
      </c>
      <c r="AF41" s="482">
        <f t="shared" si="9"/>
        <v>147.91999999999999</v>
      </c>
      <c r="AG41" s="476"/>
      <c r="AH41" s="476"/>
      <c r="AI41" s="476"/>
      <c r="AJ41" s="476"/>
      <c r="AK41" s="476"/>
      <c r="AL41" s="476"/>
      <c r="AM41" s="476"/>
      <c r="AN41" s="476"/>
    </row>
    <row r="42" spans="1:40" s="69" customFormat="1" ht="15.75" customHeight="1" x14ac:dyDescent="0.2">
      <c r="A42" s="75">
        <v>31</v>
      </c>
      <c r="B42" s="477" t="s">
        <v>50</v>
      </c>
      <c r="C42" s="478">
        <v>44</v>
      </c>
      <c r="D42" s="479">
        <v>0.16850000000000001</v>
      </c>
      <c r="E42" s="480">
        <v>501</v>
      </c>
      <c r="F42" s="481">
        <v>1.1747000000000001</v>
      </c>
      <c r="G42" s="478">
        <v>2165</v>
      </c>
      <c r="H42" s="479">
        <v>8.1792999999999996</v>
      </c>
      <c r="I42" s="480">
        <v>44161</v>
      </c>
      <c r="J42" s="481">
        <v>102.75320000000001</v>
      </c>
      <c r="K42" s="478">
        <v>0</v>
      </c>
      <c r="L42" s="479">
        <v>0</v>
      </c>
      <c r="M42" s="480">
        <v>0</v>
      </c>
      <c r="N42" s="481">
        <v>0</v>
      </c>
      <c r="O42" s="478">
        <v>1</v>
      </c>
      <c r="P42" s="479">
        <v>5.0000000000000001E-4</v>
      </c>
      <c r="Q42" s="480">
        <v>4</v>
      </c>
      <c r="R42" s="481">
        <v>6.1999999999999998E-3</v>
      </c>
      <c r="S42" s="75">
        <f t="shared" si="10"/>
        <v>31</v>
      </c>
      <c r="T42" s="477" t="str">
        <f t="shared" si="8"/>
        <v>Bandhan Bank</v>
      </c>
      <c r="U42" s="478">
        <v>0</v>
      </c>
      <c r="V42" s="479">
        <v>0</v>
      </c>
      <c r="W42" s="480">
        <v>1</v>
      </c>
      <c r="X42" s="481">
        <v>6.9999999999999999E-4</v>
      </c>
      <c r="Y42" s="478">
        <v>0</v>
      </c>
      <c r="Z42" s="479">
        <v>0</v>
      </c>
      <c r="AA42" s="480">
        <v>0</v>
      </c>
      <c r="AB42" s="481">
        <v>0</v>
      </c>
      <c r="AC42" s="482">
        <f t="shared" si="9"/>
        <v>2210</v>
      </c>
      <c r="AD42" s="482">
        <f t="shared" si="9"/>
        <v>8.3483000000000001</v>
      </c>
      <c r="AE42" s="482">
        <f t="shared" si="9"/>
        <v>44667</v>
      </c>
      <c r="AF42" s="482">
        <f t="shared" si="9"/>
        <v>103.93480000000001</v>
      </c>
      <c r="AG42" s="476"/>
      <c r="AH42" s="476"/>
      <c r="AI42" s="476"/>
      <c r="AJ42" s="476"/>
      <c r="AK42" s="476"/>
      <c r="AL42" s="476"/>
      <c r="AM42" s="476"/>
      <c r="AN42" s="476"/>
    </row>
    <row r="43" spans="1:40" s="69" customFormat="1" ht="15.75" customHeight="1" x14ac:dyDescent="0.2">
      <c r="A43" s="75">
        <v>32</v>
      </c>
      <c r="B43" s="477" t="s">
        <v>51</v>
      </c>
      <c r="C43" s="478">
        <v>0</v>
      </c>
      <c r="D43" s="479">
        <v>0</v>
      </c>
      <c r="E43" s="480">
        <v>221</v>
      </c>
      <c r="F43" s="481">
        <v>2.5787</v>
      </c>
      <c r="G43" s="478">
        <v>5</v>
      </c>
      <c r="H43" s="479">
        <v>0.23269999999999999</v>
      </c>
      <c r="I43" s="480">
        <v>3434</v>
      </c>
      <c r="J43" s="481">
        <v>70.805199999999999</v>
      </c>
      <c r="K43" s="478">
        <v>0</v>
      </c>
      <c r="L43" s="479">
        <v>0</v>
      </c>
      <c r="M43" s="480">
        <v>1</v>
      </c>
      <c r="N43" s="481">
        <v>8.1799999999999998E-2</v>
      </c>
      <c r="O43" s="478">
        <v>0</v>
      </c>
      <c r="P43" s="479">
        <v>0</v>
      </c>
      <c r="Q43" s="480">
        <v>1</v>
      </c>
      <c r="R43" s="481">
        <v>3.9899999999999998E-2</v>
      </c>
      <c r="S43" s="75">
        <f t="shared" si="10"/>
        <v>32</v>
      </c>
      <c r="T43" s="477" t="str">
        <f t="shared" si="8"/>
        <v>DCB Bank Ltd</v>
      </c>
      <c r="U43" s="478">
        <v>0</v>
      </c>
      <c r="V43" s="479">
        <v>0</v>
      </c>
      <c r="W43" s="480">
        <v>16</v>
      </c>
      <c r="X43" s="481">
        <v>3.7921</v>
      </c>
      <c r="Y43" s="478">
        <v>0</v>
      </c>
      <c r="Z43" s="479">
        <v>0</v>
      </c>
      <c r="AA43" s="480">
        <v>0</v>
      </c>
      <c r="AB43" s="481">
        <v>0</v>
      </c>
      <c r="AC43" s="482">
        <f t="shared" si="9"/>
        <v>5</v>
      </c>
      <c r="AD43" s="482">
        <f t="shared" si="9"/>
        <v>0.23269999999999999</v>
      </c>
      <c r="AE43" s="482">
        <f t="shared" si="9"/>
        <v>3673</v>
      </c>
      <c r="AF43" s="482">
        <f t="shared" si="9"/>
        <v>77.297700000000006</v>
      </c>
      <c r="AG43" s="476"/>
      <c r="AH43" s="476"/>
      <c r="AI43" s="476"/>
      <c r="AJ43" s="476"/>
      <c r="AK43" s="476"/>
      <c r="AL43" s="476"/>
      <c r="AM43" s="476"/>
      <c r="AN43" s="476"/>
    </row>
    <row r="44" spans="1:40" s="69" customFormat="1" ht="15.75" customHeight="1" x14ac:dyDescent="0.2">
      <c r="A44" s="75">
        <v>33</v>
      </c>
      <c r="B44" s="477" t="s">
        <v>52</v>
      </c>
      <c r="C44" s="478">
        <v>11</v>
      </c>
      <c r="D44" s="479">
        <v>0.01</v>
      </c>
      <c r="E44" s="480">
        <v>656</v>
      </c>
      <c r="F44" s="481">
        <v>1.84</v>
      </c>
      <c r="G44" s="478">
        <v>252</v>
      </c>
      <c r="H44" s="479">
        <v>0.27</v>
      </c>
      <c r="I44" s="480">
        <v>27403</v>
      </c>
      <c r="J44" s="481">
        <v>97.2</v>
      </c>
      <c r="K44" s="478">
        <v>3</v>
      </c>
      <c r="L44" s="479">
        <v>3.0000000000000001E-3</v>
      </c>
      <c r="M44" s="480">
        <v>144</v>
      </c>
      <c r="N44" s="481">
        <v>0.44</v>
      </c>
      <c r="O44" s="478">
        <v>1</v>
      </c>
      <c r="P44" s="479">
        <v>1E-3</v>
      </c>
      <c r="Q44" s="480">
        <v>35</v>
      </c>
      <c r="R44" s="481">
        <v>0.05</v>
      </c>
      <c r="S44" s="75">
        <f t="shared" si="10"/>
        <v>33</v>
      </c>
      <c r="T44" s="477" t="str">
        <f t="shared" si="8"/>
        <v xml:space="preserve">IDFC Bank </v>
      </c>
      <c r="U44" s="478">
        <v>0</v>
      </c>
      <c r="V44" s="479">
        <v>0</v>
      </c>
      <c r="W44" s="480">
        <v>62</v>
      </c>
      <c r="X44" s="481">
        <v>0.49</v>
      </c>
      <c r="Y44" s="478">
        <v>0</v>
      </c>
      <c r="Z44" s="479">
        <v>0</v>
      </c>
      <c r="AA44" s="480">
        <v>6</v>
      </c>
      <c r="AB44" s="481">
        <v>0.01</v>
      </c>
      <c r="AC44" s="482">
        <f t="shared" si="9"/>
        <v>267</v>
      </c>
      <c r="AD44" s="482">
        <f t="shared" si="9"/>
        <v>0.28400000000000003</v>
      </c>
      <c r="AE44" s="482">
        <f t="shared" si="9"/>
        <v>28306</v>
      </c>
      <c r="AF44" s="482">
        <f t="shared" si="9"/>
        <v>100.03</v>
      </c>
      <c r="AG44" s="476"/>
      <c r="AH44" s="476"/>
      <c r="AI44" s="476"/>
      <c r="AJ44" s="476"/>
      <c r="AK44" s="476"/>
      <c r="AL44" s="476"/>
      <c r="AM44" s="476"/>
      <c r="AN44" s="476"/>
    </row>
    <row r="45" spans="1:40" s="70" customFormat="1" x14ac:dyDescent="0.25">
      <c r="A45" s="71"/>
      <c r="B45" s="467" t="s">
        <v>53</v>
      </c>
      <c r="C45" s="487">
        <f>SUM(C24:C44)</f>
        <v>4337</v>
      </c>
      <c r="D45" s="488">
        <f t="shared" ref="D45:R45" si="11">SUM(D24:D44)</f>
        <v>99.994900000000001</v>
      </c>
      <c r="E45" s="487">
        <f t="shared" si="11"/>
        <v>34662</v>
      </c>
      <c r="F45" s="488">
        <f t="shared" si="11"/>
        <v>1813.0674999999999</v>
      </c>
      <c r="G45" s="487">
        <f t="shared" si="11"/>
        <v>36003</v>
      </c>
      <c r="H45" s="488">
        <f t="shared" si="11"/>
        <v>395.79140000000001</v>
      </c>
      <c r="I45" s="487">
        <f t="shared" si="11"/>
        <v>234889</v>
      </c>
      <c r="J45" s="488">
        <f t="shared" si="11"/>
        <v>4103.9196000000002</v>
      </c>
      <c r="K45" s="487">
        <f t="shared" si="11"/>
        <v>41</v>
      </c>
      <c r="L45" s="488">
        <f t="shared" si="11"/>
        <v>12.792250000000001</v>
      </c>
      <c r="M45" s="487">
        <f t="shared" si="11"/>
        <v>720</v>
      </c>
      <c r="N45" s="488">
        <f t="shared" si="11"/>
        <v>106.85210000000001</v>
      </c>
      <c r="O45" s="487">
        <f t="shared" si="11"/>
        <v>25</v>
      </c>
      <c r="P45" s="488">
        <f t="shared" si="11"/>
        <v>0.47920000000000001</v>
      </c>
      <c r="Q45" s="487">
        <f t="shared" si="11"/>
        <v>329</v>
      </c>
      <c r="R45" s="488">
        <f t="shared" si="11"/>
        <v>13.557579999999998</v>
      </c>
      <c r="S45" s="71"/>
      <c r="T45" s="467" t="s">
        <v>53</v>
      </c>
      <c r="U45" s="487">
        <f>SUM(U24:U44)</f>
        <v>247</v>
      </c>
      <c r="V45" s="487">
        <f t="shared" ref="V45:AB45" si="12">SUM(V24:V44)</f>
        <v>28.519500000000001</v>
      </c>
      <c r="W45" s="487">
        <f t="shared" si="12"/>
        <v>4819</v>
      </c>
      <c r="X45" s="487">
        <f t="shared" si="12"/>
        <v>539.50361999999996</v>
      </c>
      <c r="Y45" s="487">
        <f t="shared" si="12"/>
        <v>22</v>
      </c>
      <c r="Z45" s="487">
        <f t="shared" si="12"/>
        <v>0.23649999999999999</v>
      </c>
      <c r="AA45" s="487">
        <f t="shared" si="12"/>
        <v>98</v>
      </c>
      <c r="AB45" s="487">
        <f t="shared" si="12"/>
        <v>2.5480999999999998</v>
      </c>
      <c r="AC45" s="487">
        <f t="shared" si="9"/>
        <v>40675</v>
      </c>
      <c r="AD45" s="487">
        <f t="shared" si="9"/>
        <v>537.81375000000003</v>
      </c>
      <c r="AE45" s="487">
        <f t="shared" si="9"/>
        <v>275517</v>
      </c>
      <c r="AF45" s="487">
        <f t="shared" si="9"/>
        <v>6579.4485000000004</v>
      </c>
      <c r="AG45" s="489"/>
      <c r="AH45" s="489"/>
      <c r="AI45" s="489"/>
      <c r="AJ45" s="489"/>
      <c r="AK45" s="489"/>
      <c r="AL45" s="489"/>
      <c r="AM45" s="489"/>
      <c r="AN45" s="489"/>
    </row>
    <row r="46" spans="1:40" s="69" customFormat="1" x14ac:dyDescent="0.25">
      <c r="A46" s="71"/>
      <c r="B46" s="467" t="s">
        <v>55</v>
      </c>
      <c r="C46" s="472"/>
      <c r="D46" s="492"/>
      <c r="E46" s="471"/>
      <c r="F46" s="493"/>
      <c r="G46" s="472"/>
      <c r="H46" s="492"/>
      <c r="I46" s="471"/>
      <c r="J46" s="493"/>
      <c r="K46" s="472"/>
      <c r="L46" s="492"/>
      <c r="M46" s="471"/>
      <c r="N46" s="493"/>
      <c r="O46" s="472"/>
      <c r="P46" s="492"/>
      <c r="Q46" s="471"/>
      <c r="R46" s="493"/>
      <c r="S46" s="71"/>
      <c r="T46" s="467" t="s">
        <v>55</v>
      </c>
      <c r="U46" s="472"/>
      <c r="V46" s="492"/>
      <c r="W46" s="471"/>
      <c r="X46" s="493"/>
      <c r="Y46" s="472"/>
      <c r="Z46" s="492"/>
      <c r="AA46" s="471"/>
      <c r="AB46" s="493"/>
      <c r="AC46" s="482"/>
      <c r="AD46" s="492"/>
      <c r="AE46" s="471"/>
      <c r="AF46" s="493"/>
      <c r="AG46" s="476"/>
      <c r="AH46" s="476"/>
      <c r="AI46" s="476"/>
      <c r="AJ46" s="476"/>
      <c r="AK46" s="476"/>
      <c r="AL46" s="476"/>
      <c r="AM46" s="476"/>
      <c r="AN46" s="476"/>
    </row>
    <row r="47" spans="1:40" s="69" customFormat="1" ht="14.25" x14ac:dyDescent="0.2">
      <c r="A47" s="75">
        <v>34</v>
      </c>
      <c r="B47" s="477" t="s">
        <v>56</v>
      </c>
      <c r="C47" s="478">
        <v>469</v>
      </c>
      <c r="D47" s="479">
        <v>4.4000000000000004</v>
      </c>
      <c r="E47" s="480">
        <v>2653</v>
      </c>
      <c r="F47" s="481">
        <v>44.39</v>
      </c>
      <c r="G47" s="478">
        <v>6247</v>
      </c>
      <c r="H47" s="479">
        <v>47.35</v>
      </c>
      <c r="I47" s="480">
        <v>50774</v>
      </c>
      <c r="J47" s="481">
        <v>567.59</v>
      </c>
      <c r="K47" s="478">
        <v>2</v>
      </c>
      <c r="L47" s="479">
        <v>0.01</v>
      </c>
      <c r="M47" s="480">
        <v>54</v>
      </c>
      <c r="N47" s="481">
        <v>0.97</v>
      </c>
      <c r="O47" s="478">
        <v>28</v>
      </c>
      <c r="P47" s="479">
        <v>0.22</v>
      </c>
      <c r="Q47" s="480">
        <v>147</v>
      </c>
      <c r="R47" s="481">
        <v>1.64</v>
      </c>
      <c r="S47" s="75">
        <f>A47</f>
        <v>34</v>
      </c>
      <c r="T47" s="477" t="str">
        <f>B47</f>
        <v>Karnataka Grameena Bank</v>
      </c>
      <c r="U47" s="478">
        <v>119</v>
      </c>
      <c r="V47" s="479">
        <v>4.8099999999999996</v>
      </c>
      <c r="W47" s="480">
        <v>606</v>
      </c>
      <c r="X47" s="481">
        <v>19.96</v>
      </c>
      <c r="Y47" s="478">
        <v>0</v>
      </c>
      <c r="Z47" s="479">
        <v>0</v>
      </c>
      <c r="AA47" s="480">
        <v>0</v>
      </c>
      <c r="AB47" s="481">
        <v>0</v>
      </c>
      <c r="AC47" s="482">
        <f t="shared" ref="AC47:AF49" si="13">SUM(C47+G47+K47+O47+U47+Y47)</f>
        <v>6865</v>
      </c>
      <c r="AD47" s="482">
        <f t="shared" si="13"/>
        <v>56.79</v>
      </c>
      <c r="AE47" s="482">
        <f t="shared" si="13"/>
        <v>54234</v>
      </c>
      <c r="AF47" s="482">
        <f t="shared" si="13"/>
        <v>634.55000000000007</v>
      </c>
      <c r="AG47" s="476"/>
      <c r="AH47" s="476"/>
      <c r="AI47" s="476"/>
      <c r="AJ47" s="476"/>
      <c r="AK47" s="476"/>
      <c r="AL47" s="476"/>
      <c r="AM47" s="476"/>
      <c r="AN47" s="476"/>
    </row>
    <row r="48" spans="1:40" s="69" customFormat="1" ht="14.25" x14ac:dyDescent="0.2">
      <c r="A48" s="75">
        <v>35</v>
      </c>
      <c r="B48" s="477" t="s">
        <v>57</v>
      </c>
      <c r="C48" s="478">
        <v>250</v>
      </c>
      <c r="D48" s="479">
        <v>2.4500000000000002</v>
      </c>
      <c r="E48" s="480">
        <v>7195</v>
      </c>
      <c r="F48" s="481">
        <v>106.307</v>
      </c>
      <c r="G48" s="478">
        <v>2510</v>
      </c>
      <c r="H48" s="479">
        <v>30.001200000000001</v>
      </c>
      <c r="I48" s="480">
        <v>109955</v>
      </c>
      <c r="J48" s="481">
        <v>966.92600000000004</v>
      </c>
      <c r="K48" s="478">
        <v>5</v>
      </c>
      <c r="L48" s="479">
        <v>0.10199999999999999</v>
      </c>
      <c r="M48" s="480">
        <v>10172</v>
      </c>
      <c r="N48" s="481">
        <v>93.653999999999996</v>
      </c>
      <c r="O48" s="478">
        <v>0</v>
      </c>
      <c r="P48" s="479">
        <v>0</v>
      </c>
      <c r="Q48" s="480">
        <v>10219</v>
      </c>
      <c r="R48" s="481">
        <v>72.703999999999994</v>
      </c>
      <c r="S48" s="75">
        <f>A48</f>
        <v>35</v>
      </c>
      <c r="T48" s="477" t="str">
        <f>B48</f>
        <v>Karnataka Vikas Grameena Bank</v>
      </c>
      <c r="U48" s="478">
        <v>75</v>
      </c>
      <c r="V48" s="479">
        <v>0.95230000000000004</v>
      </c>
      <c r="W48" s="480">
        <v>1185</v>
      </c>
      <c r="X48" s="481">
        <v>10.641999999999999</v>
      </c>
      <c r="Y48" s="478">
        <v>0</v>
      </c>
      <c r="Z48" s="479">
        <v>0</v>
      </c>
      <c r="AA48" s="480">
        <v>0</v>
      </c>
      <c r="AB48" s="481">
        <v>0</v>
      </c>
      <c r="AC48" s="482">
        <f t="shared" si="13"/>
        <v>2840</v>
      </c>
      <c r="AD48" s="482">
        <f t="shared" si="13"/>
        <v>33.505499999999998</v>
      </c>
      <c r="AE48" s="482">
        <f t="shared" si="13"/>
        <v>138726</v>
      </c>
      <c r="AF48" s="482">
        <f t="shared" si="13"/>
        <v>1250.2329999999999</v>
      </c>
      <c r="AG48" s="476"/>
      <c r="AH48" s="476"/>
      <c r="AI48" s="476"/>
      <c r="AJ48" s="476"/>
      <c r="AK48" s="476"/>
      <c r="AL48" s="476"/>
      <c r="AM48" s="476"/>
      <c r="AN48" s="476"/>
    </row>
    <row r="49" spans="1:40" s="70" customFormat="1" x14ac:dyDescent="0.25">
      <c r="A49" s="71"/>
      <c r="B49" s="467" t="s">
        <v>58</v>
      </c>
      <c r="C49" s="487">
        <f t="shared" ref="C49:R49" si="14">SUM(C47:C48)</f>
        <v>719</v>
      </c>
      <c r="D49" s="488">
        <f t="shared" si="14"/>
        <v>6.8500000000000005</v>
      </c>
      <c r="E49" s="487">
        <f t="shared" si="14"/>
        <v>9848</v>
      </c>
      <c r="F49" s="488">
        <f t="shared" si="14"/>
        <v>150.697</v>
      </c>
      <c r="G49" s="487">
        <f t="shared" si="14"/>
        <v>8757</v>
      </c>
      <c r="H49" s="488">
        <f t="shared" si="14"/>
        <v>77.351200000000006</v>
      </c>
      <c r="I49" s="487">
        <f t="shared" si="14"/>
        <v>160729</v>
      </c>
      <c r="J49" s="488">
        <f t="shared" si="14"/>
        <v>1534.5160000000001</v>
      </c>
      <c r="K49" s="487">
        <f t="shared" si="14"/>
        <v>7</v>
      </c>
      <c r="L49" s="488">
        <f t="shared" si="14"/>
        <v>0.11199999999999999</v>
      </c>
      <c r="M49" s="487">
        <f t="shared" si="14"/>
        <v>10226</v>
      </c>
      <c r="N49" s="488">
        <f t="shared" si="14"/>
        <v>94.623999999999995</v>
      </c>
      <c r="O49" s="487">
        <f t="shared" si="14"/>
        <v>28</v>
      </c>
      <c r="P49" s="488">
        <f t="shared" si="14"/>
        <v>0.22</v>
      </c>
      <c r="Q49" s="487">
        <f t="shared" si="14"/>
        <v>10366</v>
      </c>
      <c r="R49" s="488">
        <f t="shared" si="14"/>
        <v>74.343999999999994</v>
      </c>
      <c r="S49" s="71"/>
      <c r="T49" s="467" t="s">
        <v>58</v>
      </c>
      <c r="U49" s="487">
        <f t="shared" ref="U49:AB49" si="15">SUM(U47:U48)</f>
        <v>194</v>
      </c>
      <c r="V49" s="487">
        <f t="shared" si="15"/>
        <v>5.7622999999999998</v>
      </c>
      <c r="W49" s="487">
        <f t="shared" si="15"/>
        <v>1791</v>
      </c>
      <c r="X49" s="487">
        <f t="shared" si="15"/>
        <v>30.602</v>
      </c>
      <c r="Y49" s="487">
        <f t="shared" si="15"/>
        <v>0</v>
      </c>
      <c r="Z49" s="487">
        <f t="shared" si="15"/>
        <v>0</v>
      </c>
      <c r="AA49" s="487">
        <f t="shared" si="15"/>
        <v>0</v>
      </c>
      <c r="AB49" s="487">
        <f t="shared" si="15"/>
        <v>0</v>
      </c>
      <c r="AC49" s="487">
        <f t="shared" si="13"/>
        <v>9705</v>
      </c>
      <c r="AD49" s="487">
        <f t="shared" si="13"/>
        <v>90.29549999999999</v>
      </c>
      <c r="AE49" s="487">
        <f t="shared" si="13"/>
        <v>192960</v>
      </c>
      <c r="AF49" s="487">
        <f t="shared" si="13"/>
        <v>1884.7830000000004</v>
      </c>
      <c r="AG49" s="489"/>
      <c r="AH49" s="489"/>
      <c r="AI49" s="489"/>
      <c r="AJ49" s="489"/>
      <c r="AK49" s="489"/>
      <c r="AL49" s="489"/>
      <c r="AM49" s="489"/>
      <c r="AN49" s="489"/>
    </row>
    <row r="50" spans="1:40" s="69" customFormat="1" ht="5.25" customHeight="1" x14ac:dyDescent="0.25">
      <c r="A50" s="75"/>
      <c r="B50" s="467"/>
      <c r="C50" s="478"/>
      <c r="D50" s="479"/>
      <c r="E50" s="480"/>
      <c r="F50" s="481"/>
      <c r="G50" s="478"/>
      <c r="H50" s="479"/>
      <c r="I50" s="480"/>
      <c r="J50" s="481"/>
      <c r="K50" s="478"/>
      <c r="L50" s="479"/>
      <c r="M50" s="480"/>
      <c r="N50" s="481"/>
      <c r="O50" s="478"/>
      <c r="P50" s="479"/>
      <c r="Q50" s="480"/>
      <c r="R50" s="481"/>
      <c r="S50" s="75"/>
      <c r="T50" s="467"/>
      <c r="U50" s="478"/>
      <c r="V50" s="479"/>
      <c r="W50" s="480"/>
      <c r="X50" s="481"/>
      <c r="Y50" s="478"/>
      <c r="Z50" s="479"/>
      <c r="AA50" s="480"/>
      <c r="AB50" s="481"/>
      <c r="AC50" s="482"/>
      <c r="AD50" s="28"/>
      <c r="AE50" s="138"/>
      <c r="AF50" s="490"/>
      <c r="AG50" s="476"/>
      <c r="AH50" s="476"/>
      <c r="AI50" s="476"/>
      <c r="AJ50" s="476"/>
      <c r="AK50" s="476"/>
      <c r="AL50" s="476"/>
      <c r="AM50" s="476"/>
      <c r="AN50" s="476"/>
    </row>
    <row r="51" spans="1:40" s="69" customFormat="1" ht="14.25" x14ac:dyDescent="0.2">
      <c r="A51" s="74" t="s">
        <v>60</v>
      </c>
      <c r="B51" s="477"/>
      <c r="C51" s="482">
        <f t="shared" ref="C51:R51" si="16">SUM(C10+C21+C45+C49)</f>
        <v>19814</v>
      </c>
      <c r="D51" s="494">
        <f t="shared" si="16"/>
        <v>523.86940000000004</v>
      </c>
      <c r="E51" s="482">
        <f t="shared" si="16"/>
        <v>566470</v>
      </c>
      <c r="F51" s="494">
        <f t="shared" si="16"/>
        <v>13825.918799999999</v>
      </c>
      <c r="G51" s="482">
        <f t="shared" si="16"/>
        <v>95425</v>
      </c>
      <c r="H51" s="494">
        <f t="shared" si="16"/>
        <v>1988.2256</v>
      </c>
      <c r="I51" s="482">
        <f t="shared" si="16"/>
        <v>1520941</v>
      </c>
      <c r="J51" s="494">
        <f t="shared" si="16"/>
        <v>36662.411699999997</v>
      </c>
      <c r="K51" s="482">
        <f t="shared" si="16"/>
        <v>2000</v>
      </c>
      <c r="L51" s="494">
        <f t="shared" si="16"/>
        <v>89.591449999999995</v>
      </c>
      <c r="M51" s="482">
        <f t="shared" si="16"/>
        <v>34628</v>
      </c>
      <c r="N51" s="494">
        <f t="shared" si="16"/>
        <v>1645.7144000000001</v>
      </c>
      <c r="O51" s="482">
        <f t="shared" si="16"/>
        <v>3864</v>
      </c>
      <c r="P51" s="494">
        <f t="shared" si="16"/>
        <v>84.613900000000001</v>
      </c>
      <c r="Q51" s="482">
        <f t="shared" si="16"/>
        <v>37989</v>
      </c>
      <c r="R51" s="494">
        <f t="shared" si="16"/>
        <v>882.8284799999999</v>
      </c>
      <c r="S51" s="74" t="s">
        <v>60</v>
      </c>
      <c r="T51" s="477"/>
      <c r="U51" s="482">
        <f t="shared" ref="U51:AB51" si="17">SUM(U10+U21+U45+U49)</f>
        <v>3117</v>
      </c>
      <c r="V51" s="494">
        <f t="shared" si="17"/>
        <v>159.28290000000001</v>
      </c>
      <c r="W51" s="482">
        <f t="shared" si="17"/>
        <v>31028</v>
      </c>
      <c r="X51" s="494">
        <f t="shared" si="17"/>
        <v>2200.4147199999998</v>
      </c>
      <c r="Y51" s="482">
        <f t="shared" si="17"/>
        <v>566</v>
      </c>
      <c r="Z51" s="494">
        <f t="shared" si="17"/>
        <v>36.3765</v>
      </c>
      <c r="AA51" s="482">
        <f t="shared" si="17"/>
        <v>11296</v>
      </c>
      <c r="AB51" s="494">
        <f t="shared" si="17"/>
        <v>344.32820000000004</v>
      </c>
      <c r="AC51" s="482">
        <f>SUM(C51+G51+K51+O51+U51+Y51)</f>
        <v>124786</v>
      </c>
      <c r="AD51" s="482">
        <f>SUM(D51+H51+L51+P51+V51+Z51)</f>
        <v>2881.95975</v>
      </c>
      <c r="AE51" s="482">
        <f>SUM(E51+I51+M51+Q51+W51+AA51)</f>
        <v>2202352</v>
      </c>
      <c r="AF51" s="482">
        <f>SUM(F51+J51+N51+R51+X51+AB51)</f>
        <v>55561.616299999994</v>
      </c>
      <c r="AG51" s="476"/>
      <c r="AH51" s="476"/>
      <c r="AI51" s="476"/>
      <c r="AJ51" s="476"/>
      <c r="AK51" s="476"/>
      <c r="AL51" s="476"/>
      <c r="AM51" s="476"/>
      <c r="AN51" s="476"/>
    </row>
    <row r="52" spans="1:40" s="69" customFormat="1" ht="6.75" customHeight="1" x14ac:dyDescent="0.25">
      <c r="A52" s="75"/>
      <c r="B52" s="467"/>
      <c r="C52" s="478"/>
      <c r="D52" s="479"/>
      <c r="E52" s="480"/>
      <c r="F52" s="481"/>
      <c r="G52" s="478"/>
      <c r="H52" s="479"/>
      <c r="I52" s="480"/>
      <c r="J52" s="481"/>
      <c r="K52" s="478"/>
      <c r="L52" s="479"/>
      <c r="M52" s="480"/>
      <c r="N52" s="481"/>
      <c r="O52" s="478"/>
      <c r="P52" s="479"/>
      <c r="Q52" s="480"/>
      <c r="R52" s="481"/>
      <c r="S52" s="75"/>
      <c r="T52" s="467"/>
      <c r="U52" s="478"/>
      <c r="V52" s="479"/>
      <c r="W52" s="480"/>
      <c r="X52" s="481"/>
      <c r="Y52" s="478"/>
      <c r="Z52" s="479"/>
      <c r="AA52" s="480"/>
      <c r="AB52" s="481"/>
      <c r="AC52" s="482"/>
      <c r="AD52" s="28"/>
      <c r="AE52" s="138"/>
      <c r="AF52" s="490"/>
      <c r="AG52" s="476"/>
      <c r="AH52" s="476"/>
      <c r="AI52" s="476"/>
      <c r="AJ52" s="476"/>
      <c r="AK52" s="476"/>
      <c r="AL52" s="476"/>
      <c r="AM52" s="476"/>
      <c r="AN52" s="476"/>
    </row>
    <row r="53" spans="1:40" s="69" customFormat="1" x14ac:dyDescent="0.25">
      <c r="A53" s="73" t="s">
        <v>138</v>
      </c>
      <c r="B53" s="467"/>
      <c r="C53" s="487">
        <f t="shared" ref="C53:R53" si="18">SUM(C10+C21+C45)</f>
        <v>19095</v>
      </c>
      <c r="D53" s="488">
        <f t="shared" si="18"/>
        <v>517.01940000000002</v>
      </c>
      <c r="E53" s="487">
        <f t="shared" si="18"/>
        <v>556622</v>
      </c>
      <c r="F53" s="488">
        <f t="shared" si="18"/>
        <v>13675.221799999999</v>
      </c>
      <c r="G53" s="487">
        <f t="shared" si="18"/>
        <v>86668</v>
      </c>
      <c r="H53" s="488">
        <f t="shared" si="18"/>
        <v>1910.8743999999999</v>
      </c>
      <c r="I53" s="487">
        <f t="shared" si="18"/>
        <v>1360212</v>
      </c>
      <c r="J53" s="488">
        <f t="shared" si="18"/>
        <v>35127.895699999994</v>
      </c>
      <c r="K53" s="487">
        <f t="shared" si="18"/>
        <v>1993</v>
      </c>
      <c r="L53" s="488">
        <f t="shared" si="18"/>
        <v>89.47945</v>
      </c>
      <c r="M53" s="487">
        <f t="shared" si="18"/>
        <v>24402</v>
      </c>
      <c r="N53" s="488">
        <f t="shared" si="18"/>
        <v>1551.0904</v>
      </c>
      <c r="O53" s="487">
        <f t="shared" si="18"/>
        <v>3836</v>
      </c>
      <c r="P53" s="488">
        <f t="shared" si="18"/>
        <v>84.393900000000002</v>
      </c>
      <c r="Q53" s="487">
        <f t="shared" si="18"/>
        <v>27623</v>
      </c>
      <c r="R53" s="488">
        <f t="shared" si="18"/>
        <v>808.48447999999996</v>
      </c>
      <c r="S53" s="73" t="s">
        <v>138</v>
      </c>
      <c r="T53" s="467"/>
      <c r="U53" s="487">
        <f t="shared" ref="U53:AB53" si="19">SUM(U10+U21+U45)</f>
        <v>2923</v>
      </c>
      <c r="V53" s="488">
        <f t="shared" si="19"/>
        <v>153.5206</v>
      </c>
      <c r="W53" s="487">
        <f t="shared" si="19"/>
        <v>29237</v>
      </c>
      <c r="X53" s="488">
        <f t="shared" si="19"/>
        <v>2169.8127199999999</v>
      </c>
      <c r="Y53" s="487">
        <f t="shared" si="19"/>
        <v>566</v>
      </c>
      <c r="Z53" s="488">
        <f t="shared" si="19"/>
        <v>36.3765</v>
      </c>
      <c r="AA53" s="487">
        <f t="shared" si="19"/>
        <v>11296</v>
      </c>
      <c r="AB53" s="488">
        <f t="shared" si="19"/>
        <v>344.32820000000004</v>
      </c>
      <c r="AC53" s="487">
        <f>SUM(C53+G53+K53+O53+U53+Y53)</f>
        <v>115081</v>
      </c>
      <c r="AD53" s="487">
        <f>SUM(D53+H53+L53+P53+V53+Z53)</f>
        <v>2791.6642499999994</v>
      </c>
      <c r="AE53" s="487">
        <f>SUM(E53+I53+M53+Q53+W53+AA53)</f>
        <v>2009392</v>
      </c>
      <c r="AF53" s="487">
        <f>SUM(F53+J53+N53+R53+X53+AB53)</f>
        <v>53676.833299999998</v>
      </c>
      <c r="AG53" s="476"/>
      <c r="AH53" s="476"/>
      <c r="AI53" s="476"/>
      <c r="AJ53" s="476"/>
      <c r="AK53" s="476"/>
      <c r="AL53" s="476"/>
      <c r="AM53" s="476"/>
      <c r="AN53" s="476"/>
    </row>
    <row r="54" spans="1:40" s="69" customFormat="1" ht="7.5" customHeight="1" x14ac:dyDescent="0.25">
      <c r="A54" s="75"/>
      <c r="B54" s="467"/>
      <c r="C54" s="478"/>
      <c r="D54" s="479"/>
      <c r="E54" s="480"/>
      <c r="F54" s="481"/>
      <c r="G54" s="478"/>
      <c r="H54" s="479"/>
      <c r="I54" s="480"/>
      <c r="J54" s="481"/>
      <c r="K54" s="478"/>
      <c r="L54" s="479"/>
      <c r="M54" s="480"/>
      <c r="N54" s="481"/>
      <c r="O54" s="478"/>
      <c r="P54" s="479"/>
      <c r="Q54" s="480"/>
      <c r="R54" s="481"/>
      <c r="S54" s="75"/>
      <c r="T54" s="467"/>
      <c r="U54" s="478"/>
      <c r="V54" s="479"/>
      <c r="W54" s="480"/>
      <c r="X54" s="481"/>
      <c r="Y54" s="478"/>
      <c r="Z54" s="479"/>
      <c r="AA54" s="480"/>
      <c r="AB54" s="481"/>
      <c r="AC54" s="482"/>
      <c r="AD54" s="28"/>
      <c r="AE54" s="138"/>
      <c r="AF54" s="490"/>
      <c r="AG54" s="476"/>
      <c r="AH54" s="476"/>
      <c r="AI54" s="476"/>
      <c r="AJ54" s="476"/>
      <c r="AK54" s="476"/>
      <c r="AL54" s="476"/>
      <c r="AM54" s="476"/>
      <c r="AN54" s="476"/>
    </row>
    <row r="55" spans="1:40" s="69" customFormat="1" x14ac:dyDescent="0.25">
      <c r="A55" s="71" t="s">
        <v>61</v>
      </c>
      <c r="B55" s="467" t="s">
        <v>62</v>
      </c>
      <c r="C55" s="478"/>
      <c r="D55" s="479"/>
      <c r="E55" s="480"/>
      <c r="F55" s="481"/>
      <c r="G55" s="478"/>
      <c r="H55" s="479"/>
      <c r="I55" s="480"/>
      <c r="J55" s="481"/>
      <c r="K55" s="478"/>
      <c r="L55" s="479"/>
      <c r="M55" s="480"/>
      <c r="N55" s="481"/>
      <c r="O55" s="478"/>
      <c r="P55" s="479"/>
      <c r="Q55" s="480"/>
      <c r="R55" s="481"/>
      <c r="S55" s="71" t="s">
        <v>61</v>
      </c>
      <c r="T55" s="467" t="s">
        <v>62</v>
      </c>
      <c r="U55" s="478"/>
      <c r="V55" s="479"/>
      <c r="W55" s="480"/>
      <c r="X55" s="481"/>
      <c r="Y55" s="478"/>
      <c r="Z55" s="479"/>
      <c r="AA55" s="480"/>
      <c r="AB55" s="481"/>
      <c r="AC55" s="482"/>
      <c r="AD55" s="28"/>
      <c r="AE55" s="138"/>
      <c r="AF55" s="490"/>
      <c r="AG55" s="476"/>
      <c r="AH55" s="476"/>
      <c r="AI55" s="476"/>
      <c r="AJ55" s="476"/>
      <c r="AK55" s="476"/>
      <c r="AL55" s="476"/>
      <c r="AM55" s="476"/>
      <c r="AN55" s="476"/>
    </row>
    <row r="56" spans="1:40" s="69" customFormat="1" ht="14.25" x14ac:dyDescent="0.2">
      <c r="A56" s="75">
        <v>36</v>
      </c>
      <c r="B56" s="477" t="s">
        <v>63</v>
      </c>
      <c r="C56" s="478">
        <v>0</v>
      </c>
      <c r="D56" s="479">
        <v>0</v>
      </c>
      <c r="E56" s="480">
        <v>0</v>
      </c>
      <c r="F56" s="481">
        <v>0</v>
      </c>
      <c r="G56" s="478">
        <v>0</v>
      </c>
      <c r="H56" s="479">
        <v>0</v>
      </c>
      <c r="I56" s="480">
        <v>0</v>
      </c>
      <c r="J56" s="481">
        <v>0</v>
      </c>
      <c r="K56" s="478">
        <v>0</v>
      </c>
      <c r="L56" s="479">
        <v>0</v>
      </c>
      <c r="M56" s="480">
        <v>0</v>
      </c>
      <c r="N56" s="481">
        <v>0</v>
      </c>
      <c r="O56" s="478">
        <v>0</v>
      </c>
      <c r="P56" s="479">
        <v>0</v>
      </c>
      <c r="Q56" s="480">
        <v>0</v>
      </c>
      <c r="R56" s="481">
        <v>0</v>
      </c>
      <c r="S56" s="75">
        <f t="shared" ref="S56:T58" si="20">A56</f>
        <v>36</v>
      </c>
      <c r="T56" s="477" t="str">
        <f t="shared" si="20"/>
        <v>KSCARD Bk.Ltd</v>
      </c>
      <c r="U56" s="478">
        <v>0</v>
      </c>
      <c r="V56" s="479">
        <v>0</v>
      </c>
      <c r="W56" s="480">
        <v>0</v>
      </c>
      <c r="X56" s="481">
        <v>0</v>
      </c>
      <c r="Y56" s="478">
        <v>0</v>
      </c>
      <c r="Z56" s="479">
        <v>0</v>
      </c>
      <c r="AA56" s="480">
        <v>0</v>
      </c>
      <c r="AB56" s="481">
        <v>0</v>
      </c>
      <c r="AC56" s="482">
        <f t="shared" ref="AC56:AF61" si="21">SUM(C56+G56+K56+O56+U56+Y56)</f>
        <v>0</v>
      </c>
      <c r="AD56" s="482">
        <f t="shared" si="21"/>
        <v>0</v>
      </c>
      <c r="AE56" s="482">
        <f t="shared" si="21"/>
        <v>0</v>
      </c>
      <c r="AF56" s="482">
        <f t="shared" si="21"/>
        <v>0</v>
      </c>
      <c r="AG56" s="476"/>
      <c r="AH56" s="476"/>
      <c r="AI56" s="476"/>
      <c r="AJ56" s="476"/>
      <c r="AK56" s="476"/>
      <c r="AL56" s="476"/>
      <c r="AM56" s="476"/>
      <c r="AN56" s="476"/>
    </row>
    <row r="57" spans="1:40" x14ac:dyDescent="0.2">
      <c r="A57" s="75">
        <v>37</v>
      </c>
      <c r="B57" s="477" t="s">
        <v>64</v>
      </c>
      <c r="C57" s="495">
        <v>4788</v>
      </c>
      <c r="D57" s="479">
        <v>41.851199999999999</v>
      </c>
      <c r="E57" s="74">
        <v>44490</v>
      </c>
      <c r="F57" s="481">
        <v>343.95460000000003</v>
      </c>
      <c r="G57" s="495">
        <v>23078</v>
      </c>
      <c r="H57" s="479">
        <v>143.00149999999999</v>
      </c>
      <c r="I57" s="74">
        <v>96294</v>
      </c>
      <c r="J57" s="481">
        <v>713.24189999999999</v>
      </c>
      <c r="K57" s="495">
        <v>0</v>
      </c>
      <c r="L57" s="479">
        <v>0</v>
      </c>
      <c r="M57" s="74">
        <v>5</v>
      </c>
      <c r="N57" s="481">
        <v>0.97870000000000001</v>
      </c>
      <c r="O57" s="495">
        <v>1</v>
      </c>
      <c r="P57" s="479">
        <v>2.7E-2</v>
      </c>
      <c r="Q57" s="74">
        <v>88</v>
      </c>
      <c r="R57" s="481">
        <v>0.46039999999999998</v>
      </c>
      <c r="S57" s="75">
        <f t="shared" si="20"/>
        <v>37</v>
      </c>
      <c r="T57" s="477" t="str">
        <f t="shared" si="20"/>
        <v xml:space="preserve">K.S.Coop Apex Bank ltd </v>
      </c>
      <c r="U57" s="495">
        <v>13380</v>
      </c>
      <c r="V57" s="479">
        <v>89.704700000000003</v>
      </c>
      <c r="W57" s="74">
        <v>6723</v>
      </c>
      <c r="X57" s="481">
        <v>182.02809999999999</v>
      </c>
      <c r="Y57" s="495">
        <v>0</v>
      </c>
      <c r="Z57" s="479">
        <v>0</v>
      </c>
      <c r="AA57" s="74">
        <v>0</v>
      </c>
      <c r="AB57" s="481">
        <v>0</v>
      </c>
      <c r="AC57" s="482">
        <f t="shared" si="21"/>
        <v>41247</v>
      </c>
      <c r="AD57" s="482">
        <f t="shared" si="21"/>
        <v>274.58439999999996</v>
      </c>
      <c r="AE57" s="482">
        <f t="shared" si="21"/>
        <v>147600</v>
      </c>
      <c r="AF57" s="482">
        <f t="shared" si="21"/>
        <v>1240.6636999999998</v>
      </c>
      <c r="AG57" s="476"/>
      <c r="AH57" s="476"/>
      <c r="AI57" s="476"/>
      <c r="AJ57" s="476"/>
      <c r="AK57" s="476"/>
      <c r="AL57" s="476"/>
      <c r="AM57" s="476"/>
      <c r="AN57" s="476"/>
    </row>
    <row r="58" spans="1:40" s="69" customFormat="1" ht="14.25" x14ac:dyDescent="0.2">
      <c r="A58" s="75">
        <v>38</v>
      </c>
      <c r="B58" s="477" t="s">
        <v>65</v>
      </c>
      <c r="C58" s="495">
        <v>0</v>
      </c>
      <c r="D58" s="479">
        <v>0</v>
      </c>
      <c r="E58" s="74">
        <v>0</v>
      </c>
      <c r="F58" s="481">
        <v>0</v>
      </c>
      <c r="G58" s="495">
        <v>0</v>
      </c>
      <c r="H58" s="479">
        <v>0</v>
      </c>
      <c r="I58" s="74">
        <v>0</v>
      </c>
      <c r="J58" s="481">
        <v>0</v>
      </c>
      <c r="K58" s="495">
        <v>0</v>
      </c>
      <c r="L58" s="479">
        <v>0</v>
      </c>
      <c r="M58" s="74">
        <v>0</v>
      </c>
      <c r="N58" s="481">
        <v>0</v>
      </c>
      <c r="O58" s="495">
        <v>0</v>
      </c>
      <c r="P58" s="479">
        <v>0</v>
      </c>
      <c r="Q58" s="74">
        <v>0</v>
      </c>
      <c r="R58" s="481">
        <v>0</v>
      </c>
      <c r="S58" s="75">
        <f t="shared" si="20"/>
        <v>38</v>
      </c>
      <c r="T58" s="477" t="str">
        <f t="shared" si="20"/>
        <v>Indl.Co.Op.Bank ltd.</v>
      </c>
      <c r="U58" s="495">
        <v>0</v>
      </c>
      <c r="V58" s="479">
        <v>0</v>
      </c>
      <c r="W58" s="74">
        <v>0</v>
      </c>
      <c r="X58" s="481">
        <v>0</v>
      </c>
      <c r="Y58" s="495">
        <v>0</v>
      </c>
      <c r="Z58" s="479">
        <v>0</v>
      </c>
      <c r="AA58" s="74">
        <v>0</v>
      </c>
      <c r="AB58" s="481">
        <v>0</v>
      </c>
      <c r="AC58" s="482">
        <f t="shared" si="21"/>
        <v>0</v>
      </c>
      <c r="AD58" s="482">
        <f t="shared" si="21"/>
        <v>0</v>
      </c>
      <c r="AE58" s="482">
        <f t="shared" si="21"/>
        <v>0</v>
      </c>
      <c r="AF58" s="482">
        <f t="shared" si="21"/>
        <v>0</v>
      </c>
      <c r="AG58" s="476"/>
      <c r="AH58" s="476"/>
      <c r="AI58" s="476"/>
      <c r="AJ58" s="476"/>
      <c r="AK58" s="476"/>
      <c r="AL58" s="476"/>
      <c r="AM58" s="476"/>
      <c r="AN58" s="476"/>
    </row>
    <row r="59" spans="1:40" s="70" customFormat="1" x14ac:dyDescent="0.25">
      <c r="A59" s="71"/>
      <c r="B59" s="467" t="s">
        <v>66</v>
      </c>
      <c r="C59" s="487">
        <f>SUM(C56:C58)</f>
        <v>4788</v>
      </c>
      <c r="D59" s="488">
        <f t="shared" ref="D59:R59" si="22">SUM(D56:D58)</f>
        <v>41.851199999999999</v>
      </c>
      <c r="E59" s="487">
        <f t="shared" si="22"/>
        <v>44490</v>
      </c>
      <c r="F59" s="488">
        <f t="shared" si="22"/>
        <v>343.95460000000003</v>
      </c>
      <c r="G59" s="487">
        <f t="shared" si="22"/>
        <v>23078</v>
      </c>
      <c r="H59" s="488">
        <f t="shared" si="22"/>
        <v>143.00149999999999</v>
      </c>
      <c r="I59" s="487">
        <f t="shared" si="22"/>
        <v>96294</v>
      </c>
      <c r="J59" s="488">
        <f t="shared" si="22"/>
        <v>713.24189999999999</v>
      </c>
      <c r="K59" s="487">
        <f t="shared" si="22"/>
        <v>0</v>
      </c>
      <c r="L59" s="488">
        <f t="shared" si="22"/>
        <v>0</v>
      </c>
      <c r="M59" s="487">
        <f t="shared" si="22"/>
        <v>5</v>
      </c>
      <c r="N59" s="488">
        <f t="shared" si="22"/>
        <v>0.97870000000000001</v>
      </c>
      <c r="O59" s="487">
        <f t="shared" si="22"/>
        <v>1</v>
      </c>
      <c r="P59" s="488">
        <f t="shared" si="22"/>
        <v>2.7E-2</v>
      </c>
      <c r="Q59" s="487">
        <f t="shared" si="22"/>
        <v>88</v>
      </c>
      <c r="R59" s="488">
        <f t="shared" si="22"/>
        <v>0.46039999999999998</v>
      </c>
      <c r="S59" s="71"/>
      <c r="T59" s="467" t="s">
        <v>66</v>
      </c>
      <c r="U59" s="487">
        <f t="shared" ref="U59:AB59" si="23">SUM(U56:U58)</f>
        <v>13380</v>
      </c>
      <c r="V59" s="488">
        <f t="shared" si="23"/>
        <v>89.704700000000003</v>
      </c>
      <c r="W59" s="487">
        <f t="shared" si="23"/>
        <v>6723</v>
      </c>
      <c r="X59" s="488">
        <f t="shared" si="23"/>
        <v>182.02809999999999</v>
      </c>
      <c r="Y59" s="487">
        <f t="shared" si="23"/>
        <v>0</v>
      </c>
      <c r="Z59" s="488">
        <f t="shared" si="23"/>
        <v>0</v>
      </c>
      <c r="AA59" s="487">
        <f t="shared" si="23"/>
        <v>0</v>
      </c>
      <c r="AB59" s="488">
        <f t="shared" si="23"/>
        <v>0</v>
      </c>
      <c r="AC59" s="487">
        <f t="shared" si="21"/>
        <v>41247</v>
      </c>
      <c r="AD59" s="487">
        <f t="shared" si="21"/>
        <v>274.58439999999996</v>
      </c>
      <c r="AE59" s="487">
        <f t="shared" si="21"/>
        <v>147600</v>
      </c>
      <c r="AF59" s="487">
        <f t="shared" si="21"/>
        <v>1240.6636999999998</v>
      </c>
      <c r="AG59" s="489"/>
      <c r="AH59" s="489"/>
      <c r="AI59" s="489"/>
      <c r="AJ59" s="489"/>
      <c r="AK59" s="489"/>
      <c r="AL59" s="489"/>
      <c r="AM59" s="489"/>
      <c r="AN59" s="489"/>
    </row>
    <row r="60" spans="1:40" s="69" customFormat="1" x14ac:dyDescent="0.25">
      <c r="A60" s="75">
        <v>39</v>
      </c>
      <c r="B60" s="467" t="s">
        <v>68</v>
      </c>
      <c r="C60" s="478">
        <v>2</v>
      </c>
      <c r="D60" s="479">
        <v>0.41649999999999998</v>
      </c>
      <c r="E60" s="480">
        <v>26</v>
      </c>
      <c r="F60" s="481">
        <v>13.8682</v>
      </c>
      <c r="G60" s="478">
        <v>13</v>
      </c>
      <c r="H60" s="479">
        <v>3.3151000000000002</v>
      </c>
      <c r="I60" s="480">
        <v>243</v>
      </c>
      <c r="J60" s="481">
        <v>119.6795</v>
      </c>
      <c r="K60" s="478">
        <v>0</v>
      </c>
      <c r="L60" s="28">
        <v>0</v>
      </c>
      <c r="M60" s="138">
        <v>0</v>
      </c>
      <c r="N60" s="481">
        <v>0</v>
      </c>
      <c r="O60" s="478">
        <v>0</v>
      </c>
      <c r="P60" s="479">
        <v>0</v>
      </c>
      <c r="Q60" s="480">
        <v>0</v>
      </c>
      <c r="R60" s="481">
        <v>0</v>
      </c>
      <c r="S60" s="71">
        <v>46</v>
      </c>
      <c r="T60" s="477" t="str">
        <f>B60</f>
        <v>KSFC</v>
      </c>
      <c r="U60" s="478">
        <v>1</v>
      </c>
      <c r="V60" s="479">
        <v>0.21840000000000001</v>
      </c>
      <c r="W60" s="480">
        <v>3</v>
      </c>
      <c r="X60" s="481">
        <v>4.2895000000000003</v>
      </c>
      <c r="Y60" s="478">
        <v>1</v>
      </c>
      <c r="Z60" s="479">
        <v>0.32890000000000003</v>
      </c>
      <c r="AA60" s="480">
        <v>2</v>
      </c>
      <c r="AB60" s="481">
        <v>1.0461</v>
      </c>
      <c r="AC60" s="482">
        <f t="shared" si="21"/>
        <v>17</v>
      </c>
      <c r="AD60" s="482">
        <f t="shared" si="21"/>
        <v>4.2789000000000001</v>
      </c>
      <c r="AE60" s="482">
        <f t="shared" si="21"/>
        <v>274</v>
      </c>
      <c r="AF60" s="482">
        <f t="shared" si="21"/>
        <v>138.88329999999999</v>
      </c>
      <c r="AG60" s="476"/>
      <c r="AH60" s="476"/>
      <c r="AI60" s="476"/>
      <c r="AJ60" s="476"/>
      <c r="AK60" s="476"/>
      <c r="AL60" s="476"/>
      <c r="AM60" s="476"/>
      <c r="AN60" s="476"/>
    </row>
    <row r="61" spans="1:40" s="69" customFormat="1" x14ac:dyDescent="0.25">
      <c r="A61" s="71"/>
      <c r="B61" s="467" t="s">
        <v>69</v>
      </c>
      <c r="C61" s="496">
        <f>SUM(C60)</f>
        <v>2</v>
      </c>
      <c r="D61" s="497">
        <f t="shared" ref="D61:R61" si="24">SUM(D60)</f>
        <v>0.41649999999999998</v>
      </c>
      <c r="E61" s="496">
        <f t="shared" si="24"/>
        <v>26</v>
      </c>
      <c r="F61" s="497">
        <f t="shared" si="24"/>
        <v>13.8682</v>
      </c>
      <c r="G61" s="496">
        <f t="shared" si="24"/>
        <v>13</v>
      </c>
      <c r="H61" s="497">
        <f t="shared" si="24"/>
        <v>3.3151000000000002</v>
      </c>
      <c r="I61" s="496">
        <f t="shared" si="24"/>
        <v>243</v>
      </c>
      <c r="J61" s="497">
        <f t="shared" si="24"/>
        <v>119.6795</v>
      </c>
      <c r="K61" s="496">
        <f t="shared" si="24"/>
        <v>0</v>
      </c>
      <c r="L61" s="497">
        <f t="shared" si="24"/>
        <v>0</v>
      </c>
      <c r="M61" s="496">
        <f t="shared" si="24"/>
        <v>0</v>
      </c>
      <c r="N61" s="497">
        <f t="shared" si="24"/>
        <v>0</v>
      </c>
      <c r="O61" s="496">
        <f t="shared" si="24"/>
        <v>0</v>
      </c>
      <c r="P61" s="497">
        <f t="shared" si="24"/>
        <v>0</v>
      </c>
      <c r="Q61" s="496">
        <f t="shared" si="24"/>
        <v>0</v>
      </c>
      <c r="R61" s="497">
        <f t="shared" si="24"/>
        <v>0</v>
      </c>
      <c r="S61" s="71"/>
      <c r="T61" s="467" t="s">
        <v>69</v>
      </c>
      <c r="U61" s="496">
        <f t="shared" ref="U61:AB61" si="25">SUM(U60)</f>
        <v>1</v>
      </c>
      <c r="V61" s="497">
        <f t="shared" si="25"/>
        <v>0.21840000000000001</v>
      </c>
      <c r="W61" s="496">
        <f t="shared" si="25"/>
        <v>3</v>
      </c>
      <c r="X61" s="497">
        <f t="shared" si="25"/>
        <v>4.2895000000000003</v>
      </c>
      <c r="Y61" s="496">
        <f t="shared" si="25"/>
        <v>1</v>
      </c>
      <c r="Z61" s="497">
        <f t="shared" si="25"/>
        <v>0.32890000000000003</v>
      </c>
      <c r="AA61" s="496">
        <f t="shared" si="25"/>
        <v>2</v>
      </c>
      <c r="AB61" s="497">
        <f t="shared" si="25"/>
        <v>1.0461</v>
      </c>
      <c r="AC61" s="487">
        <f t="shared" si="21"/>
        <v>17</v>
      </c>
      <c r="AD61" s="487">
        <f t="shared" si="21"/>
        <v>4.2789000000000001</v>
      </c>
      <c r="AE61" s="487">
        <f t="shared" si="21"/>
        <v>274</v>
      </c>
      <c r="AF61" s="487">
        <f t="shared" si="21"/>
        <v>138.88329999999999</v>
      </c>
      <c r="AG61" s="476"/>
      <c r="AH61" s="476"/>
      <c r="AI61" s="476"/>
      <c r="AJ61" s="476"/>
      <c r="AK61" s="476"/>
      <c r="AL61" s="476"/>
      <c r="AM61" s="476"/>
      <c r="AN61" s="476"/>
    </row>
    <row r="62" spans="1:40" s="69" customFormat="1" ht="14.25" x14ac:dyDescent="0.2">
      <c r="A62" s="75" t="s">
        <v>139</v>
      </c>
      <c r="B62" s="477" t="s">
        <v>71</v>
      </c>
      <c r="C62" s="478"/>
      <c r="D62" s="479"/>
      <c r="E62" s="480"/>
      <c r="F62" s="481"/>
      <c r="G62" s="478"/>
      <c r="H62" s="479"/>
      <c r="I62" s="480"/>
      <c r="J62" s="481"/>
      <c r="K62" s="478"/>
      <c r="L62" s="479"/>
      <c r="M62" s="480"/>
      <c r="N62" s="481"/>
      <c r="O62" s="478"/>
      <c r="P62" s="479"/>
      <c r="Q62" s="480"/>
      <c r="R62" s="481"/>
      <c r="S62" s="75" t="s">
        <v>139</v>
      </c>
      <c r="T62" s="477" t="s">
        <v>71</v>
      </c>
      <c r="U62" s="478"/>
      <c r="V62" s="479"/>
      <c r="W62" s="480"/>
      <c r="X62" s="481"/>
      <c r="Y62" s="478"/>
      <c r="Z62" s="479"/>
      <c r="AA62" s="480"/>
      <c r="AB62" s="481"/>
      <c r="AC62" s="478"/>
      <c r="AD62" s="479"/>
      <c r="AE62" s="480"/>
      <c r="AF62" s="481"/>
      <c r="AG62" s="476"/>
      <c r="AH62" s="476"/>
      <c r="AI62" s="476"/>
      <c r="AJ62" s="476"/>
      <c r="AK62" s="476"/>
      <c r="AL62" s="476"/>
      <c r="AM62" s="476"/>
      <c r="AN62" s="476"/>
    </row>
    <row r="63" spans="1:40" s="69" customFormat="1" ht="14.25" x14ac:dyDescent="0.2">
      <c r="A63" s="75">
        <v>40</v>
      </c>
      <c r="B63" s="477" t="s">
        <v>72</v>
      </c>
      <c r="C63" s="478">
        <v>61</v>
      </c>
      <c r="D63" s="479">
        <v>7.2999999999999995E-2</v>
      </c>
      <c r="E63" s="480">
        <v>1714</v>
      </c>
      <c r="F63" s="481">
        <v>2.12</v>
      </c>
      <c r="G63" s="478">
        <v>1335</v>
      </c>
      <c r="H63" s="479">
        <v>1.9744999999999999</v>
      </c>
      <c r="I63" s="480">
        <v>20364</v>
      </c>
      <c r="J63" s="481">
        <v>33.409999999999997</v>
      </c>
      <c r="K63" s="478">
        <v>3</v>
      </c>
      <c r="L63" s="479">
        <v>3.0000000000000001E-3</v>
      </c>
      <c r="M63" s="480">
        <v>37</v>
      </c>
      <c r="N63" s="481">
        <v>0.06</v>
      </c>
      <c r="O63" s="478">
        <v>23</v>
      </c>
      <c r="P63" s="479">
        <v>2.87E-2</v>
      </c>
      <c r="Q63" s="480">
        <v>376</v>
      </c>
      <c r="R63" s="481">
        <v>0.5</v>
      </c>
      <c r="S63" s="75">
        <f>A63</f>
        <v>40</v>
      </c>
      <c r="T63" s="477" t="str">
        <f>B63</f>
        <v>Equitas Small Finance Bank</v>
      </c>
      <c r="U63" s="478">
        <v>2</v>
      </c>
      <c r="V63" s="479">
        <v>5.0000000000000001E-3</v>
      </c>
      <c r="W63" s="480">
        <v>53</v>
      </c>
      <c r="X63" s="481">
        <v>0.08</v>
      </c>
      <c r="Y63" s="478">
        <v>0</v>
      </c>
      <c r="Z63" s="479">
        <v>0</v>
      </c>
      <c r="AA63" s="480">
        <v>30</v>
      </c>
      <c r="AB63" s="481">
        <v>0.03</v>
      </c>
      <c r="AC63" s="482">
        <f t="shared" ref="AC63:AF72" si="26">SUM(C63+G63+K63+O63+U63+Y63)</f>
        <v>1424</v>
      </c>
      <c r="AD63" s="482">
        <f t="shared" si="26"/>
        <v>2.0842000000000001</v>
      </c>
      <c r="AE63" s="482">
        <f t="shared" si="26"/>
        <v>22574</v>
      </c>
      <c r="AF63" s="482">
        <f t="shared" si="26"/>
        <v>36.199999999999996</v>
      </c>
      <c r="AG63" s="476"/>
      <c r="AH63" s="476"/>
      <c r="AI63" s="476"/>
      <c r="AJ63" s="476"/>
      <c r="AK63" s="476"/>
      <c r="AL63" s="476"/>
      <c r="AM63" s="476"/>
      <c r="AN63" s="476"/>
    </row>
    <row r="64" spans="1:40" s="69" customFormat="1" ht="14.25" x14ac:dyDescent="0.2">
      <c r="A64" s="75">
        <v>41</v>
      </c>
      <c r="B64" s="477" t="s">
        <v>73</v>
      </c>
      <c r="C64" s="478">
        <v>234</v>
      </c>
      <c r="D64" s="479">
        <v>1.0247999999999999</v>
      </c>
      <c r="E64" s="480">
        <v>11798</v>
      </c>
      <c r="F64" s="481">
        <v>27.1185364</v>
      </c>
      <c r="G64" s="478">
        <v>923</v>
      </c>
      <c r="H64" s="479">
        <v>3.9499</v>
      </c>
      <c r="I64" s="480">
        <v>72228</v>
      </c>
      <c r="J64" s="481">
        <v>158.34611899999999</v>
      </c>
      <c r="K64" s="478">
        <v>8</v>
      </c>
      <c r="L64" s="479">
        <v>3.6499999999999998E-2</v>
      </c>
      <c r="M64" s="480">
        <v>294</v>
      </c>
      <c r="N64" s="481">
        <v>0.63337476100000001</v>
      </c>
      <c r="O64" s="478">
        <v>1</v>
      </c>
      <c r="P64" s="479">
        <v>1.5E-3</v>
      </c>
      <c r="Q64" s="480">
        <v>38</v>
      </c>
      <c r="R64" s="481">
        <v>9.1106303E-2</v>
      </c>
      <c r="S64" s="75">
        <f t="shared" ref="S64:T66" si="27">A64</f>
        <v>41</v>
      </c>
      <c r="T64" s="477" t="str">
        <f t="shared" si="27"/>
        <v>Ujjivan Small Finnance</v>
      </c>
      <c r="U64" s="478">
        <v>2</v>
      </c>
      <c r="V64" s="479">
        <v>7.6E-3</v>
      </c>
      <c r="W64" s="480">
        <v>135</v>
      </c>
      <c r="X64" s="481">
        <v>0.38288456199999998</v>
      </c>
      <c r="Y64" s="478">
        <v>0</v>
      </c>
      <c r="Z64" s="479">
        <v>0</v>
      </c>
      <c r="AA64" s="480">
        <v>5</v>
      </c>
      <c r="AB64" s="481">
        <v>1.8222044E-2</v>
      </c>
      <c r="AC64" s="482">
        <f t="shared" si="26"/>
        <v>1168</v>
      </c>
      <c r="AD64" s="482">
        <f t="shared" si="26"/>
        <v>5.0203000000000007</v>
      </c>
      <c r="AE64" s="482">
        <f t="shared" si="26"/>
        <v>84498</v>
      </c>
      <c r="AF64" s="482">
        <f t="shared" si="26"/>
        <v>186.59024306999999</v>
      </c>
      <c r="AG64" s="476"/>
      <c r="AH64" s="476"/>
      <c r="AI64" s="476"/>
      <c r="AJ64" s="476"/>
      <c r="AK64" s="476"/>
      <c r="AL64" s="476"/>
      <c r="AM64" s="476"/>
      <c r="AN64" s="476"/>
    </row>
    <row r="65" spans="1:40" s="69" customFormat="1" ht="14.25" x14ac:dyDescent="0.2">
      <c r="A65" s="75">
        <v>42</v>
      </c>
      <c r="B65" s="477" t="s">
        <v>74</v>
      </c>
      <c r="C65" s="478">
        <v>0</v>
      </c>
      <c r="D65" s="479">
        <v>0</v>
      </c>
      <c r="E65" s="480">
        <v>826</v>
      </c>
      <c r="F65" s="481">
        <v>1.5898000000000001</v>
      </c>
      <c r="G65" s="478">
        <v>0</v>
      </c>
      <c r="H65" s="479">
        <v>0</v>
      </c>
      <c r="I65" s="480">
        <v>22276</v>
      </c>
      <c r="J65" s="481">
        <v>43.011200000000002</v>
      </c>
      <c r="K65" s="478">
        <v>0</v>
      </c>
      <c r="L65" s="479">
        <v>0</v>
      </c>
      <c r="M65" s="480">
        <v>44</v>
      </c>
      <c r="N65" s="481">
        <v>7.2900000000000006E-2</v>
      </c>
      <c r="O65" s="478">
        <v>0</v>
      </c>
      <c r="P65" s="479">
        <v>0</v>
      </c>
      <c r="Q65" s="480">
        <v>22</v>
      </c>
      <c r="R65" s="481">
        <v>4.8599999999999997E-2</v>
      </c>
      <c r="S65" s="75">
        <f t="shared" si="27"/>
        <v>42</v>
      </c>
      <c r="T65" s="477" t="str">
        <f t="shared" si="27"/>
        <v>Suryoday Small Finance Bank</v>
      </c>
      <c r="U65" s="478">
        <v>0</v>
      </c>
      <c r="V65" s="479">
        <v>0</v>
      </c>
      <c r="W65" s="480">
        <v>9</v>
      </c>
      <c r="X65" s="481">
        <v>1.06E-2</v>
      </c>
      <c r="Y65" s="478">
        <v>0</v>
      </c>
      <c r="Z65" s="479">
        <v>0</v>
      </c>
      <c r="AA65" s="480">
        <v>11</v>
      </c>
      <c r="AB65" s="481">
        <v>1.77E-2</v>
      </c>
      <c r="AC65" s="482">
        <f t="shared" si="26"/>
        <v>0</v>
      </c>
      <c r="AD65" s="482">
        <f t="shared" si="26"/>
        <v>0</v>
      </c>
      <c r="AE65" s="482">
        <f t="shared" si="26"/>
        <v>23188</v>
      </c>
      <c r="AF65" s="482">
        <f t="shared" si="26"/>
        <v>44.750799999999991</v>
      </c>
      <c r="AG65" s="476"/>
      <c r="AH65" s="476"/>
      <c r="AI65" s="476"/>
      <c r="AJ65" s="476"/>
      <c r="AK65" s="476"/>
      <c r="AL65" s="476"/>
      <c r="AM65" s="476"/>
      <c r="AN65" s="476"/>
    </row>
    <row r="66" spans="1:40" s="69" customFormat="1" ht="14.25" x14ac:dyDescent="0.2">
      <c r="A66" s="75">
        <v>43</v>
      </c>
      <c r="B66" s="477" t="s">
        <v>75</v>
      </c>
      <c r="C66" s="478">
        <v>7831</v>
      </c>
      <c r="D66" s="479">
        <v>39.103900000000003</v>
      </c>
      <c r="E66" s="480">
        <v>159</v>
      </c>
      <c r="F66" s="481">
        <v>0.41175</v>
      </c>
      <c r="G66" s="478">
        <v>11526</v>
      </c>
      <c r="H66" s="479">
        <v>46.3767</v>
      </c>
      <c r="I66" s="480">
        <v>1332</v>
      </c>
      <c r="J66" s="481">
        <v>4.3959999999999999</v>
      </c>
      <c r="K66" s="478">
        <v>33</v>
      </c>
      <c r="L66" s="479">
        <v>8.7370000000000003E-2</v>
      </c>
      <c r="M66" s="480">
        <v>3</v>
      </c>
      <c r="N66" s="481">
        <v>5.7600000000000004E-3</v>
      </c>
      <c r="O66" s="478">
        <v>35</v>
      </c>
      <c r="P66" s="479">
        <v>0.15232999999999999</v>
      </c>
      <c r="Q66" s="480">
        <v>6</v>
      </c>
      <c r="R66" s="481">
        <v>1.2800000000000001E-2</v>
      </c>
      <c r="S66" s="75">
        <f t="shared" si="27"/>
        <v>43</v>
      </c>
      <c r="T66" s="477" t="str">
        <f>B66</f>
        <v>ESAF Small Finance Bank</v>
      </c>
      <c r="U66" s="478">
        <v>1</v>
      </c>
      <c r="V66" s="479">
        <v>2E-3</v>
      </c>
      <c r="W66" s="480">
        <v>0</v>
      </c>
      <c r="X66" s="481">
        <v>0</v>
      </c>
      <c r="Y66" s="478">
        <v>0</v>
      </c>
      <c r="Z66" s="479">
        <v>0</v>
      </c>
      <c r="AA66" s="480">
        <v>0</v>
      </c>
      <c r="AB66" s="481">
        <v>0</v>
      </c>
      <c r="AC66" s="482">
        <f t="shared" si="26"/>
        <v>19426</v>
      </c>
      <c r="AD66" s="482">
        <f t="shared" si="26"/>
        <v>85.722300000000018</v>
      </c>
      <c r="AE66" s="482">
        <f t="shared" si="26"/>
        <v>1500</v>
      </c>
      <c r="AF66" s="482">
        <f t="shared" si="26"/>
        <v>4.8263100000000003</v>
      </c>
      <c r="AG66" s="476"/>
      <c r="AH66" s="476"/>
      <c r="AI66" s="476"/>
      <c r="AJ66" s="476"/>
      <c r="AK66" s="476"/>
      <c r="AL66" s="476"/>
      <c r="AM66" s="476"/>
      <c r="AN66" s="476"/>
    </row>
    <row r="67" spans="1:40" s="70" customFormat="1" x14ac:dyDescent="0.25">
      <c r="A67" s="71"/>
      <c r="B67" s="467" t="s">
        <v>76</v>
      </c>
      <c r="C67" s="496">
        <f>SUM(C63:C66)</f>
        <v>8126</v>
      </c>
      <c r="D67" s="497">
        <f t="shared" ref="D67:R67" si="28">SUM(D63:D66)</f>
        <v>40.201700000000002</v>
      </c>
      <c r="E67" s="496">
        <f t="shared" si="28"/>
        <v>14497</v>
      </c>
      <c r="F67" s="497">
        <f t="shared" si="28"/>
        <v>31.240086400000003</v>
      </c>
      <c r="G67" s="496">
        <f t="shared" si="28"/>
        <v>13784</v>
      </c>
      <c r="H67" s="497">
        <f t="shared" si="28"/>
        <v>52.301099999999998</v>
      </c>
      <c r="I67" s="496">
        <f t="shared" si="28"/>
        <v>116200</v>
      </c>
      <c r="J67" s="497">
        <f t="shared" si="28"/>
        <v>239.16331899999997</v>
      </c>
      <c r="K67" s="496">
        <f t="shared" si="28"/>
        <v>44</v>
      </c>
      <c r="L67" s="497">
        <f t="shared" si="28"/>
        <v>0.12687000000000001</v>
      </c>
      <c r="M67" s="496">
        <f t="shared" si="28"/>
        <v>378</v>
      </c>
      <c r="N67" s="497">
        <f t="shared" si="28"/>
        <v>0.77203476100000001</v>
      </c>
      <c r="O67" s="496">
        <f t="shared" si="28"/>
        <v>59</v>
      </c>
      <c r="P67" s="497">
        <f t="shared" si="28"/>
        <v>0.18253</v>
      </c>
      <c r="Q67" s="496">
        <f t="shared" si="28"/>
        <v>442</v>
      </c>
      <c r="R67" s="497">
        <f t="shared" si="28"/>
        <v>0.65250630300000001</v>
      </c>
      <c r="S67" s="71"/>
      <c r="T67" s="467" t="s">
        <v>76</v>
      </c>
      <c r="U67" s="496">
        <f t="shared" ref="U67:AB67" si="29">SUM(U63:U66)</f>
        <v>5</v>
      </c>
      <c r="V67" s="497">
        <f t="shared" si="29"/>
        <v>1.46E-2</v>
      </c>
      <c r="W67" s="496">
        <f t="shared" si="29"/>
        <v>197</v>
      </c>
      <c r="X67" s="497">
        <f t="shared" si="29"/>
        <v>0.473484562</v>
      </c>
      <c r="Y67" s="496">
        <f t="shared" si="29"/>
        <v>0</v>
      </c>
      <c r="Z67" s="497">
        <f t="shared" si="29"/>
        <v>0</v>
      </c>
      <c r="AA67" s="496">
        <f t="shared" si="29"/>
        <v>46</v>
      </c>
      <c r="AB67" s="497">
        <f t="shared" si="29"/>
        <v>6.5922043999999999E-2</v>
      </c>
      <c r="AC67" s="487">
        <f t="shared" si="26"/>
        <v>22018</v>
      </c>
      <c r="AD67" s="487">
        <f t="shared" si="26"/>
        <v>92.826800000000006</v>
      </c>
      <c r="AE67" s="487">
        <f t="shared" si="26"/>
        <v>131760</v>
      </c>
      <c r="AF67" s="487">
        <f t="shared" si="26"/>
        <v>272.36735306999998</v>
      </c>
      <c r="AG67" s="489"/>
      <c r="AH67" s="489"/>
      <c r="AI67" s="489"/>
      <c r="AJ67" s="489"/>
      <c r="AK67" s="489"/>
      <c r="AL67" s="489"/>
      <c r="AM67" s="489"/>
      <c r="AN67" s="489"/>
    </row>
    <row r="68" spans="1:40" s="70" customFormat="1" x14ac:dyDescent="0.25">
      <c r="A68" s="75" t="s">
        <v>140</v>
      </c>
      <c r="B68" s="477" t="s">
        <v>78</v>
      </c>
      <c r="C68" s="498"/>
      <c r="D68" s="499"/>
      <c r="E68" s="498"/>
      <c r="F68" s="499"/>
      <c r="G68" s="498"/>
      <c r="H68" s="499"/>
      <c r="I68" s="498"/>
      <c r="J68" s="499"/>
      <c r="K68" s="498"/>
      <c r="L68" s="499"/>
      <c r="M68" s="498"/>
      <c r="N68" s="499"/>
      <c r="O68" s="498"/>
      <c r="P68" s="499"/>
      <c r="Q68" s="498"/>
      <c r="R68" s="499"/>
      <c r="S68" s="75" t="s">
        <v>140</v>
      </c>
      <c r="T68" s="477" t="s">
        <v>78</v>
      </c>
      <c r="U68" s="498"/>
      <c r="V68" s="499"/>
      <c r="W68" s="498"/>
      <c r="X68" s="499"/>
      <c r="Y68" s="498"/>
      <c r="Z68" s="499"/>
      <c r="AA68" s="498"/>
      <c r="AB68" s="499"/>
      <c r="AC68" s="487"/>
      <c r="AD68" s="487"/>
      <c r="AE68" s="487"/>
      <c r="AF68" s="487"/>
      <c r="AG68" s="489"/>
      <c r="AH68" s="489"/>
      <c r="AI68" s="489"/>
      <c r="AJ68" s="489"/>
      <c r="AK68" s="489"/>
      <c r="AL68" s="489"/>
      <c r="AM68" s="489"/>
      <c r="AN68" s="489"/>
    </row>
    <row r="69" spans="1:40" s="70" customFormat="1" x14ac:dyDescent="0.25">
      <c r="A69" s="75">
        <v>44</v>
      </c>
      <c r="B69" s="477" t="s">
        <v>79</v>
      </c>
      <c r="C69" s="498">
        <v>0</v>
      </c>
      <c r="D69" s="499">
        <v>0</v>
      </c>
      <c r="E69" s="498">
        <v>0</v>
      </c>
      <c r="F69" s="499">
        <v>0</v>
      </c>
      <c r="G69" s="498">
        <v>0</v>
      </c>
      <c r="H69" s="499">
        <v>0</v>
      </c>
      <c r="I69" s="498">
        <v>0</v>
      </c>
      <c r="J69" s="499">
        <v>0</v>
      </c>
      <c r="K69" s="498">
        <v>0</v>
      </c>
      <c r="L69" s="499">
        <v>0</v>
      </c>
      <c r="M69" s="498">
        <v>0</v>
      </c>
      <c r="N69" s="499">
        <v>0</v>
      </c>
      <c r="O69" s="498">
        <v>0</v>
      </c>
      <c r="P69" s="499">
        <v>0</v>
      </c>
      <c r="Q69" s="498">
        <v>0</v>
      </c>
      <c r="R69" s="499">
        <v>0</v>
      </c>
      <c r="S69" s="75">
        <f>A69</f>
        <v>44</v>
      </c>
      <c r="T69" s="477" t="str">
        <f>B69</f>
        <v>India Post Payments Bank Limited</v>
      </c>
      <c r="U69" s="500">
        <v>0</v>
      </c>
      <c r="V69" s="501">
        <v>0</v>
      </c>
      <c r="W69" s="500">
        <v>0</v>
      </c>
      <c r="X69" s="501">
        <v>0</v>
      </c>
      <c r="Y69" s="500">
        <v>0</v>
      </c>
      <c r="Z69" s="501">
        <v>0</v>
      </c>
      <c r="AA69" s="500">
        <v>0</v>
      </c>
      <c r="AB69" s="501">
        <v>0</v>
      </c>
      <c r="AC69" s="482">
        <f>SUM(C69+G69+K69+O69+U69+Y69)</f>
        <v>0</v>
      </c>
      <c r="AD69" s="482">
        <f>SUM(D69+H69+L69+P69+V69+Z69)</f>
        <v>0</v>
      </c>
      <c r="AE69" s="482">
        <f t="shared" ref="AE69:AF71" si="30">SUM(E69+I69+M69+Q69+W69+AA69)</f>
        <v>0</v>
      </c>
      <c r="AF69" s="482">
        <f t="shared" si="30"/>
        <v>0</v>
      </c>
      <c r="AG69" s="489"/>
      <c r="AH69" s="489"/>
      <c r="AI69" s="489"/>
      <c r="AJ69" s="489"/>
      <c r="AK69" s="489"/>
      <c r="AL69" s="489"/>
      <c r="AM69" s="489"/>
      <c r="AN69" s="489"/>
    </row>
    <row r="70" spans="1:40" s="70" customFormat="1" x14ac:dyDescent="0.25">
      <c r="A70" s="75">
        <v>45</v>
      </c>
      <c r="B70" s="477" t="s">
        <v>80</v>
      </c>
      <c r="C70" s="498">
        <v>0</v>
      </c>
      <c r="D70" s="499">
        <v>0</v>
      </c>
      <c r="E70" s="498">
        <v>0</v>
      </c>
      <c r="F70" s="499">
        <v>0</v>
      </c>
      <c r="G70" s="498">
        <v>0</v>
      </c>
      <c r="H70" s="499">
        <v>0</v>
      </c>
      <c r="I70" s="498">
        <v>0</v>
      </c>
      <c r="J70" s="499">
        <v>0</v>
      </c>
      <c r="K70" s="498">
        <v>0</v>
      </c>
      <c r="L70" s="499">
        <v>0</v>
      </c>
      <c r="M70" s="498">
        <v>0</v>
      </c>
      <c r="N70" s="499">
        <v>0</v>
      </c>
      <c r="O70" s="498">
        <v>0</v>
      </c>
      <c r="P70" s="499">
        <v>0</v>
      </c>
      <c r="Q70" s="498">
        <v>0</v>
      </c>
      <c r="R70" s="499">
        <v>0</v>
      </c>
      <c r="S70" s="75">
        <f>A70</f>
        <v>45</v>
      </c>
      <c r="T70" s="477" t="str">
        <f>B70</f>
        <v>Airtel Payments Bank</v>
      </c>
      <c r="U70" s="500">
        <v>0</v>
      </c>
      <c r="V70" s="501">
        <v>0</v>
      </c>
      <c r="W70" s="500">
        <v>0</v>
      </c>
      <c r="X70" s="501">
        <v>0</v>
      </c>
      <c r="Y70" s="500">
        <v>0</v>
      </c>
      <c r="Z70" s="501">
        <v>0</v>
      </c>
      <c r="AA70" s="500">
        <v>0</v>
      </c>
      <c r="AB70" s="501">
        <v>0</v>
      </c>
      <c r="AC70" s="482">
        <f>SUM(C70+G70+K70+O70+U70+Y70)</f>
        <v>0</v>
      </c>
      <c r="AD70" s="482">
        <f>SUM(D70+H70+L70+P70+V70+Z70)</f>
        <v>0</v>
      </c>
      <c r="AE70" s="482">
        <f>SUM(E70+I70+M70+Q70+W70+AA70)</f>
        <v>0</v>
      </c>
      <c r="AF70" s="482">
        <f>SUM(F70+J70+N70+R70+X70+AB70)</f>
        <v>0</v>
      </c>
      <c r="AG70" s="489"/>
      <c r="AH70" s="489"/>
      <c r="AI70" s="489"/>
      <c r="AJ70" s="489"/>
      <c r="AK70" s="489"/>
      <c r="AL70" s="489"/>
      <c r="AM70" s="489"/>
      <c r="AN70" s="489"/>
    </row>
    <row r="71" spans="1:40" s="70" customFormat="1" x14ac:dyDescent="0.25">
      <c r="A71" s="71"/>
      <c r="B71" s="467" t="s">
        <v>81</v>
      </c>
      <c r="C71" s="498">
        <f t="shared" ref="C71:R71" si="31">SUM(C69:C70)</f>
        <v>0</v>
      </c>
      <c r="D71" s="499">
        <f t="shared" si="31"/>
        <v>0</v>
      </c>
      <c r="E71" s="498">
        <f t="shared" si="31"/>
        <v>0</v>
      </c>
      <c r="F71" s="499">
        <f t="shared" si="31"/>
        <v>0</v>
      </c>
      <c r="G71" s="498">
        <f t="shared" si="31"/>
        <v>0</v>
      </c>
      <c r="H71" s="499">
        <f t="shared" si="31"/>
        <v>0</v>
      </c>
      <c r="I71" s="498">
        <f t="shared" si="31"/>
        <v>0</v>
      </c>
      <c r="J71" s="499">
        <f t="shared" si="31"/>
        <v>0</v>
      </c>
      <c r="K71" s="498">
        <f t="shared" si="31"/>
        <v>0</v>
      </c>
      <c r="L71" s="499">
        <f t="shared" si="31"/>
        <v>0</v>
      </c>
      <c r="M71" s="498">
        <f t="shared" si="31"/>
        <v>0</v>
      </c>
      <c r="N71" s="499">
        <f t="shared" si="31"/>
        <v>0</v>
      </c>
      <c r="O71" s="498">
        <f t="shared" si="31"/>
        <v>0</v>
      </c>
      <c r="P71" s="499">
        <f t="shared" si="31"/>
        <v>0</v>
      </c>
      <c r="Q71" s="498">
        <f t="shared" si="31"/>
        <v>0</v>
      </c>
      <c r="R71" s="499">
        <f t="shared" si="31"/>
        <v>0</v>
      </c>
      <c r="S71" s="71"/>
      <c r="T71" s="467" t="s">
        <v>81</v>
      </c>
      <c r="U71" s="498">
        <f t="shared" ref="U71:AD71" si="32">SUM(U69:U70)</f>
        <v>0</v>
      </c>
      <c r="V71" s="499">
        <f t="shared" si="32"/>
        <v>0</v>
      </c>
      <c r="W71" s="498">
        <f t="shared" si="32"/>
        <v>0</v>
      </c>
      <c r="X71" s="499">
        <f t="shared" si="32"/>
        <v>0</v>
      </c>
      <c r="Y71" s="498">
        <f t="shared" si="32"/>
        <v>0</v>
      </c>
      <c r="Z71" s="499">
        <f t="shared" si="32"/>
        <v>0</v>
      </c>
      <c r="AA71" s="498">
        <f t="shared" si="32"/>
        <v>0</v>
      </c>
      <c r="AB71" s="499">
        <f t="shared" si="32"/>
        <v>0</v>
      </c>
      <c r="AC71" s="498">
        <f t="shared" si="32"/>
        <v>0</v>
      </c>
      <c r="AD71" s="499">
        <f t="shared" si="32"/>
        <v>0</v>
      </c>
      <c r="AE71" s="487">
        <f t="shared" si="30"/>
        <v>0</v>
      </c>
      <c r="AF71" s="487">
        <f t="shared" si="30"/>
        <v>0</v>
      </c>
      <c r="AG71" s="489"/>
      <c r="AH71" s="489"/>
      <c r="AI71" s="489"/>
      <c r="AJ71" s="489"/>
      <c r="AK71" s="489"/>
      <c r="AL71" s="489"/>
      <c r="AM71" s="489"/>
      <c r="AN71" s="489"/>
    </row>
    <row r="72" spans="1:40" s="70" customFormat="1" ht="15.75" thickBot="1" x14ac:dyDescent="0.3">
      <c r="A72" s="71"/>
      <c r="B72" s="467" t="s">
        <v>812</v>
      </c>
      <c r="C72" s="502">
        <f t="shared" ref="C72:R72" si="33">SUM(C51+C59+C61+C67+C71)</f>
        <v>32730</v>
      </c>
      <c r="D72" s="503">
        <f t="shared" si="33"/>
        <v>606.33879999999999</v>
      </c>
      <c r="E72" s="502">
        <f t="shared" si="33"/>
        <v>625483</v>
      </c>
      <c r="F72" s="503">
        <f t="shared" si="33"/>
        <v>14214.9816864</v>
      </c>
      <c r="G72" s="502">
        <f t="shared" si="33"/>
        <v>132300</v>
      </c>
      <c r="H72" s="503">
        <f t="shared" si="33"/>
        <v>2186.8433</v>
      </c>
      <c r="I72" s="502">
        <f t="shared" si="33"/>
        <v>1733678</v>
      </c>
      <c r="J72" s="503">
        <f t="shared" si="33"/>
        <v>37734.496418999996</v>
      </c>
      <c r="K72" s="502">
        <f t="shared" si="33"/>
        <v>2044</v>
      </c>
      <c r="L72" s="503">
        <f t="shared" si="33"/>
        <v>89.718319999999991</v>
      </c>
      <c r="M72" s="502">
        <f t="shared" si="33"/>
        <v>35011</v>
      </c>
      <c r="N72" s="503">
        <f t="shared" si="33"/>
        <v>1647.4651347609999</v>
      </c>
      <c r="O72" s="502">
        <f t="shared" si="33"/>
        <v>3924</v>
      </c>
      <c r="P72" s="503">
        <f t="shared" si="33"/>
        <v>84.823430000000002</v>
      </c>
      <c r="Q72" s="502">
        <f t="shared" si="33"/>
        <v>38519</v>
      </c>
      <c r="R72" s="503">
        <f t="shared" si="33"/>
        <v>883.94138630299994</v>
      </c>
      <c r="S72" s="71"/>
      <c r="T72" s="467" t="s">
        <v>812</v>
      </c>
      <c r="U72" s="502">
        <f t="shared" ref="U72:AB72" si="34">SUM(U51+U59+U61+U67+U71)</f>
        <v>16503</v>
      </c>
      <c r="V72" s="503">
        <f t="shared" si="34"/>
        <v>249.22060000000002</v>
      </c>
      <c r="W72" s="502">
        <f t="shared" si="34"/>
        <v>37951</v>
      </c>
      <c r="X72" s="503">
        <f t="shared" si="34"/>
        <v>2387.2058045619997</v>
      </c>
      <c r="Y72" s="502">
        <f t="shared" si="34"/>
        <v>567</v>
      </c>
      <c r="Z72" s="503">
        <f t="shared" si="34"/>
        <v>36.705399999999997</v>
      </c>
      <c r="AA72" s="502">
        <f t="shared" si="34"/>
        <v>11344</v>
      </c>
      <c r="AB72" s="503">
        <f t="shared" si="34"/>
        <v>345.44022204400005</v>
      </c>
      <c r="AC72" s="487">
        <f t="shared" si="26"/>
        <v>188068</v>
      </c>
      <c r="AD72" s="487">
        <f t="shared" si="26"/>
        <v>3253.6498499999998</v>
      </c>
      <c r="AE72" s="487">
        <f t="shared" si="26"/>
        <v>2481986</v>
      </c>
      <c r="AF72" s="487">
        <f t="shared" si="26"/>
        <v>57213.530653069996</v>
      </c>
      <c r="AG72" s="489"/>
      <c r="AH72" s="489"/>
      <c r="AI72" s="489"/>
      <c r="AJ72" s="489"/>
      <c r="AK72" s="489"/>
      <c r="AL72" s="489"/>
      <c r="AM72" s="489"/>
      <c r="AN72" s="489"/>
    </row>
    <row r="73" spans="1:40" x14ac:dyDescent="0.2">
      <c r="A73" s="504"/>
      <c r="B73" s="476"/>
      <c r="C73" s="505"/>
      <c r="D73" s="506"/>
      <c r="E73" s="506"/>
      <c r="F73" s="506"/>
      <c r="G73" s="506"/>
      <c r="H73" s="506"/>
      <c r="I73" s="505"/>
      <c r="J73" s="506"/>
      <c r="K73" s="506"/>
      <c r="L73" s="506"/>
      <c r="M73" s="505"/>
      <c r="N73" s="506"/>
      <c r="O73" s="506"/>
      <c r="P73" s="506"/>
      <c r="Q73" s="505"/>
      <c r="R73" s="506"/>
      <c r="S73" s="504"/>
      <c r="T73" s="476"/>
      <c r="U73" s="506"/>
      <c r="V73" s="505"/>
      <c r="W73" s="505"/>
      <c r="X73" s="505"/>
      <c r="Y73" s="506"/>
      <c r="Z73" s="505"/>
      <c r="AA73" s="505"/>
      <c r="AB73" s="505"/>
      <c r="AC73" s="506"/>
      <c r="AD73" s="505"/>
      <c r="AE73" s="505"/>
      <c r="AF73" s="505"/>
      <c r="AG73" s="476"/>
      <c r="AH73" s="476"/>
      <c r="AI73" s="476"/>
      <c r="AJ73" s="476"/>
      <c r="AK73" s="476"/>
      <c r="AL73" s="476"/>
      <c r="AM73" s="476"/>
      <c r="AN73" s="476"/>
    </row>
    <row r="74" spans="1:40" x14ac:dyDescent="0.2">
      <c r="A74" s="504"/>
      <c r="B74" s="476"/>
      <c r="C74" s="505"/>
      <c r="D74" s="506"/>
      <c r="E74" s="506"/>
      <c r="F74" s="506"/>
      <c r="G74" s="506"/>
      <c r="H74" s="506"/>
      <c r="I74" s="505"/>
      <c r="J74" s="506"/>
      <c r="K74" s="506"/>
      <c r="L74" s="506"/>
      <c r="M74" s="505"/>
      <c r="N74" s="506"/>
      <c r="O74" s="506"/>
      <c r="P74" s="506"/>
      <c r="Q74" s="505"/>
      <c r="R74" s="506"/>
      <c r="S74" s="504"/>
      <c r="T74" s="476"/>
      <c r="U74" s="506"/>
      <c r="V74" s="505"/>
      <c r="W74" s="505"/>
      <c r="X74" s="505"/>
      <c r="Y74" s="506"/>
      <c r="Z74" s="505"/>
      <c r="AA74" s="505"/>
      <c r="AB74" s="505"/>
      <c r="AC74" s="506"/>
      <c r="AD74" s="505"/>
      <c r="AE74" s="505"/>
      <c r="AF74" s="505"/>
      <c r="AG74" s="476"/>
      <c r="AH74" s="476"/>
      <c r="AI74" s="476"/>
      <c r="AJ74" s="476"/>
      <c r="AK74" s="476"/>
      <c r="AL74" s="476"/>
      <c r="AM74" s="476"/>
      <c r="AN74" s="476"/>
    </row>
    <row r="75" spans="1:40" x14ac:dyDescent="0.2">
      <c r="A75" s="504"/>
      <c r="B75" s="476"/>
      <c r="C75" s="505"/>
      <c r="D75" s="506"/>
      <c r="E75" s="506"/>
      <c r="F75" s="506"/>
      <c r="G75" s="506"/>
      <c r="H75" s="506"/>
      <c r="I75" s="505"/>
      <c r="J75" s="506"/>
      <c r="K75" s="506"/>
      <c r="L75" s="506"/>
      <c r="M75" s="505"/>
      <c r="N75" s="506"/>
      <c r="O75" s="506"/>
      <c r="P75" s="506"/>
      <c r="Q75" s="505"/>
      <c r="R75" s="506"/>
      <c r="S75" s="504"/>
      <c r="T75" s="476"/>
      <c r="U75" s="506"/>
      <c r="V75" s="505"/>
      <c r="W75" s="505"/>
      <c r="X75" s="505"/>
      <c r="Y75" s="506"/>
      <c r="Z75" s="505"/>
      <c r="AA75" s="505"/>
      <c r="AB75" s="505"/>
      <c r="AC75" s="506"/>
      <c r="AD75" s="505"/>
      <c r="AE75" s="505"/>
      <c r="AF75" s="505"/>
      <c r="AG75" s="476"/>
      <c r="AH75" s="476"/>
      <c r="AI75" s="476"/>
      <c r="AJ75" s="476"/>
      <c r="AK75" s="476"/>
      <c r="AL75" s="476"/>
      <c r="AM75" s="476"/>
      <c r="AN75" s="476"/>
    </row>
    <row r="76" spans="1:40" x14ac:dyDescent="0.2">
      <c r="A76" s="504"/>
      <c r="B76" s="476"/>
      <c r="C76" s="505"/>
      <c r="D76" s="506"/>
      <c r="E76" s="506"/>
      <c r="F76" s="506"/>
      <c r="G76" s="506"/>
      <c r="H76" s="506"/>
      <c r="I76" s="505"/>
      <c r="J76" s="506"/>
      <c r="K76" s="506"/>
      <c r="L76" s="506"/>
      <c r="M76" s="505"/>
      <c r="N76" s="506"/>
      <c r="O76" s="506"/>
      <c r="P76" s="506"/>
      <c r="Q76" s="505"/>
      <c r="R76" s="506"/>
      <c r="S76" s="504"/>
      <c r="T76" s="476"/>
      <c r="U76" s="506"/>
      <c r="V76" s="505"/>
      <c r="W76" s="505"/>
      <c r="X76" s="505"/>
      <c r="Y76" s="506"/>
      <c r="Z76" s="505"/>
      <c r="AA76" s="505"/>
      <c r="AB76" s="505"/>
      <c r="AC76" s="506"/>
      <c r="AD76" s="505"/>
      <c r="AE76" s="505"/>
      <c r="AF76" s="505"/>
      <c r="AG76" s="476"/>
      <c r="AH76" s="476"/>
      <c r="AI76" s="476"/>
      <c r="AJ76" s="476"/>
      <c r="AK76" s="476"/>
      <c r="AL76" s="476"/>
      <c r="AM76" s="476"/>
      <c r="AN76" s="476"/>
    </row>
    <row r="77" spans="1:40" x14ac:dyDescent="0.2">
      <c r="A77" s="504"/>
      <c r="B77" s="476"/>
      <c r="C77" s="505"/>
      <c r="D77" s="506"/>
      <c r="E77" s="506"/>
      <c r="F77" s="506"/>
      <c r="G77" s="506"/>
      <c r="H77" s="506"/>
      <c r="I77" s="505"/>
      <c r="J77" s="506"/>
      <c r="K77" s="506"/>
      <c r="L77" s="506"/>
      <c r="M77" s="505"/>
      <c r="N77" s="506"/>
      <c r="O77" s="506"/>
      <c r="P77" s="506"/>
      <c r="Q77" s="505"/>
      <c r="R77" s="506"/>
      <c r="S77" s="504"/>
      <c r="T77" s="476"/>
      <c r="U77" s="506"/>
      <c r="V77" s="505"/>
      <c r="W77" s="505"/>
      <c r="X77" s="505"/>
      <c r="Y77" s="506"/>
      <c r="Z77" s="505"/>
      <c r="AA77" s="505"/>
      <c r="AB77" s="505"/>
      <c r="AC77" s="506"/>
      <c r="AD77" s="505"/>
      <c r="AE77" s="505"/>
      <c r="AF77" s="505"/>
      <c r="AG77" s="476"/>
      <c r="AH77" s="476"/>
      <c r="AI77" s="476"/>
      <c r="AJ77" s="476"/>
      <c r="AK77" s="476"/>
      <c r="AL77" s="476"/>
      <c r="AM77" s="476"/>
      <c r="AN77" s="476"/>
    </row>
    <row r="78" spans="1:40" x14ac:dyDescent="0.2">
      <c r="A78" s="504"/>
      <c r="B78" s="476"/>
      <c r="C78" s="505"/>
      <c r="D78" s="506"/>
      <c r="E78" s="506"/>
      <c r="F78" s="506"/>
      <c r="G78" s="506"/>
      <c r="H78" s="506"/>
      <c r="I78" s="505"/>
      <c r="J78" s="506"/>
      <c r="K78" s="506"/>
      <c r="L78" s="506"/>
      <c r="M78" s="505"/>
      <c r="N78" s="506"/>
      <c r="O78" s="506"/>
      <c r="P78" s="506"/>
      <c r="Q78" s="505"/>
      <c r="R78" s="506"/>
      <c r="S78" s="504"/>
      <c r="T78" s="476"/>
      <c r="U78" s="506"/>
      <c r="V78" s="505"/>
      <c r="W78" s="505"/>
      <c r="X78" s="505"/>
      <c r="Y78" s="506"/>
      <c r="Z78" s="505"/>
      <c r="AA78" s="505"/>
      <c r="AB78" s="505"/>
      <c r="AC78" s="506"/>
      <c r="AD78" s="505"/>
      <c r="AE78" s="505"/>
      <c r="AF78" s="505"/>
      <c r="AG78" s="476"/>
      <c r="AH78" s="476"/>
      <c r="AI78" s="476"/>
      <c r="AJ78" s="476"/>
      <c r="AK78" s="476"/>
      <c r="AL78" s="476"/>
      <c r="AM78" s="476"/>
      <c r="AN78" s="476"/>
    </row>
    <row r="79" spans="1:40" x14ac:dyDescent="0.2">
      <c r="A79" s="504"/>
      <c r="B79" s="476"/>
      <c r="C79" s="505"/>
      <c r="D79" s="506"/>
      <c r="E79" s="506"/>
      <c r="F79" s="506"/>
      <c r="G79" s="506"/>
      <c r="H79" s="506"/>
      <c r="I79" s="505"/>
      <c r="J79" s="506"/>
      <c r="K79" s="506"/>
      <c r="L79" s="506"/>
      <c r="M79" s="505"/>
      <c r="N79" s="506"/>
      <c r="O79" s="506"/>
      <c r="P79" s="506"/>
      <c r="Q79" s="505"/>
      <c r="R79" s="506"/>
      <c r="S79" s="504"/>
      <c r="T79" s="476"/>
      <c r="U79" s="506"/>
      <c r="V79" s="505"/>
      <c r="W79" s="505"/>
      <c r="X79" s="505"/>
      <c r="Y79" s="506"/>
      <c r="Z79" s="505"/>
      <c r="AA79" s="505"/>
      <c r="AB79" s="505"/>
      <c r="AC79" s="506"/>
      <c r="AD79" s="505"/>
      <c r="AE79" s="505"/>
      <c r="AF79" s="505"/>
      <c r="AG79" s="476"/>
      <c r="AH79" s="476"/>
      <c r="AI79" s="476"/>
      <c r="AJ79" s="476"/>
      <c r="AK79" s="476"/>
      <c r="AL79" s="476"/>
      <c r="AM79" s="476"/>
      <c r="AN79" s="476"/>
    </row>
    <row r="80" spans="1:40" x14ac:dyDescent="0.2">
      <c r="A80" s="504"/>
      <c r="B80" s="476"/>
      <c r="C80" s="505"/>
      <c r="D80" s="506"/>
      <c r="E80" s="506"/>
      <c r="F80" s="506"/>
      <c r="G80" s="506"/>
      <c r="H80" s="506"/>
      <c r="I80" s="505"/>
      <c r="J80" s="506"/>
      <c r="K80" s="506"/>
      <c r="L80" s="506"/>
      <c r="M80" s="505"/>
      <c r="N80" s="506"/>
      <c r="O80" s="506"/>
      <c r="P80" s="506"/>
      <c r="Q80" s="505"/>
      <c r="R80" s="506"/>
      <c r="S80" s="504"/>
      <c r="T80" s="476"/>
      <c r="U80" s="506"/>
      <c r="V80" s="505"/>
      <c r="W80" s="505"/>
      <c r="X80" s="505"/>
      <c r="Y80" s="506"/>
      <c r="Z80" s="505"/>
      <c r="AA80" s="505"/>
      <c r="AB80" s="505"/>
      <c r="AC80" s="506"/>
      <c r="AD80" s="505"/>
      <c r="AE80" s="505"/>
      <c r="AF80" s="505"/>
      <c r="AG80" s="476"/>
      <c r="AH80" s="476"/>
      <c r="AI80" s="476"/>
      <c r="AJ80" s="476"/>
      <c r="AK80" s="476"/>
      <c r="AL80" s="476"/>
      <c r="AM80" s="476"/>
      <c r="AN80" s="476"/>
    </row>
    <row r="81" spans="1:40" x14ac:dyDescent="0.2">
      <c r="A81" s="504"/>
      <c r="B81" s="476"/>
      <c r="C81" s="505"/>
      <c r="D81" s="506"/>
      <c r="E81" s="506"/>
      <c r="F81" s="506"/>
      <c r="G81" s="506"/>
      <c r="H81" s="506"/>
      <c r="I81" s="505"/>
      <c r="J81" s="506"/>
      <c r="K81" s="506"/>
      <c r="L81" s="506"/>
      <c r="M81" s="505"/>
      <c r="N81" s="506"/>
      <c r="O81" s="506"/>
      <c r="P81" s="506"/>
      <c r="Q81" s="505"/>
      <c r="R81" s="506"/>
      <c r="S81" s="504"/>
      <c r="T81" s="476"/>
      <c r="U81" s="506"/>
      <c r="V81" s="505"/>
      <c r="W81" s="505"/>
      <c r="X81" s="505"/>
      <c r="Y81" s="506"/>
      <c r="Z81" s="505"/>
      <c r="AA81" s="505"/>
      <c r="AB81" s="505"/>
      <c r="AC81" s="506"/>
      <c r="AD81" s="505"/>
      <c r="AE81" s="505"/>
      <c r="AF81" s="505"/>
      <c r="AG81" s="476"/>
      <c r="AH81" s="476"/>
      <c r="AI81" s="476"/>
      <c r="AJ81" s="476"/>
      <c r="AK81" s="476"/>
      <c r="AL81" s="476"/>
      <c r="AM81" s="476"/>
      <c r="AN81" s="476"/>
    </row>
    <row r="82" spans="1:40" x14ac:dyDescent="0.2">
      <c r="A82" s="504"/>
      <c r="B82" s="476"/>
      <c r="C82" s="505"/>
      <c r="D82" s="506"/>
      <c r="E82" s="506"/>
      <c r="F82" s="506"/>
      <c r="G82" s="506"/>
      <c r="H82" s="506"/>
      <c r="I82" s="505"/>
      <c r="J82" s="506"/>
      <c r="K82" s="506"/>
      <c r="L82" s="506"/>
      <c r="M82" s="505"/>
      <c r="N82" s="506"/>
      <c r="O82" s="506"/>
      <c r="P82" s="506"/>
      <c r="Q82" s="505"/>
      <c r="R82" s="506"/>
      <c r="S82" s="504"/>
      <c r="T82" s="476"/>
      <c r="U82" s="506"/>
      <c r="V82" s="505"/>
      <c r="W82" s="505"/>
      <c r="X82" s="505"/>
      <c r="Y82" s="506"/>
      <c r="Z82" s="505"/>
      <c r="AA82" s="505"/>
      <c r="AB82" s="505"/>
      <c r="AC82" s="506"/>
      <c r="AD82" s="505"/>
      <c r="AE82" s="505"/>
      <c r="AF82" s="505"/>
      <c r="AG82" s="476"/>
      <c r="AH82" s="476"/>
      <c r="AI82" s="476"/>
      <c r="AJ82" s="476"/>
      <c r="AK82" s="476"/>
      <c r="AL82" s="476"/>
      <c r="AM82" s="476"/>
      <c r="AN82" s="476"/>
    </row>
    <row r="83" spans="1:40" x14ac:dyDescent="0.2">
      <c r="A83" s="504"/>
      <c r="B83" s="476"/>
      <c r="C83" s="505"/>
      <c r="D83" s="506"/>
      <c r="E83" s="506"/>
      <c r="F83" s="506"/>
      <c r="G83" s="506"/>
      <c r="H83" s="506"/>
      <c r="I83" s="505"/>
      <c r="J83" s="506"/>
      <c r="K83" s="506"/>
      <c r="L83" s="506"/>
      <c r="M83" s="505"/>
      <c r="N83" s="506"/>
      <c r="O83" s="506"/>
      <c r="P83" s="506"/>
      <c r="Q83" s="505"/>
      <c r="R83" s="506"/>
      <c r="S83" s="504"/>
      <c r="T83" s="476"/>
      <c r="U83" s="506"/>
      <c r="V83" s="505"/>
      <c r="W83" s="505"/>
      <c r="X83" s="505"/>
      <c r="Y83" s="506"/>
      <c r="Z83" s="505"/>
      <c r="AA83" s="505"/>
      <c r="AB83" s="505"/>
      <c r="AC83" s="506"/>
      <c r="AD83" s="505"/>
      <c r="AE83" s="505"/>
      <c r="AF83" s="505"/>
      <c r="AG83" s="476"/>
      <c r="AH83" s="476"/>
      <c r="AI83" s="476"/>
      <c r="AJ83" s="476"/>
      <c r="AK83" s="476"/>
      <c r="AL83" s="476"/>
      <c r="AM83" s="476"/>
      <c r="AN83" s="476"/>
    </row>
    <row r="84" spans="1:40" x14ac:dyDescent="0.2">
      <c r="A84" s="504"/>
      <c r="B84" s="476"/>
      <c r="C84" s="505"/>
      <c r="D84" s="506"/>
      <c r="E84" s="506"/>
      <c r="F84" s="506"/>
      <c r="G84" s="506"/>
      <c r="H84" s="506"/>
      <c r="I84" s="505"/>
      <c r="J84" s="506"/>
      <c r="K84" s="506"/>
      <c r="L84" s="506"/>
      <c r="M84" s="505"/>
      <c r="N84" s="506"/>
      <c r="O84" s="506"/>
      <c r="P84" s="506"/>
      <c r="Q84" s="505"/>
      <c r="R84" s="506"/>
      <c r="S84" s="504"/>
      <c r="T84" s="476"/>
      <c r="U84" s="506"/>
      <c r="V84" s="505"/>
      <c r="W84" s="505"/>
      <c r="X84" s="505"/>
      <c r="Y84" s="506"/>
      <c r="Z84" s="505"/>
      <c r="AA84" s="505"/>
      <c r="AB84" s="505"/>
      <c r="AC84" s="506"/>
      <c r="AD84" s="505"/>
      <c r="AE84" s="505"/>
      <c r="AF84" s="505"/>
      <c r="AG84" s="476"/>
      <c r="AH84" s="476"/>
      <c r="AI84" s="476"/>
      <c r="AJ84" s="476"/>
      <c r="AK84" s="476"/>
      <c r="AL84" s="476"/>
      <c r="AM84" s="476"/>
      <c r="AN84" s="476"/>
    </row>
    <row r="85" spans="1:40" x14ac:dyDescent="0.2">
      <c r="A85" s="504"/>
      <c r="B85" s="476"/>
      <c r="C85" s="505"/>
      <c r="D85" s="506"/>
      <c r="E85" s="506"/>
      <c r="F85" s="506"/>
      <c r="G85" s="506"/>
      <c r="H85" s="506"/>
      <c r="I85" s="505"/>
      <c r="J85" s="506"/>
      <c r="K85" s="506"/>
      <c r="L85" s="506"/>
      <c r="M85" s="505"/>
      <c r="N85" s="506"/>
      <c r="O85" s="506"/>
      <c r="P85" s="506"/>
      <c r="Q85" s="505"/>
      <c r="R85" s="506"/>
      <c r="S85" s="504"/>
      <c r="T85" s="476"/>
      <c r="U85" s="506"/>
      <c r="V85" s="505"/>
      <c r="W85" s="505"/>
      <c r="X85" s="505"/>
      <c r="Y85" s="506"/>
      <c r="Z85" s="505"/>
      <c r="AA85" s="505"/>
      <c r="AB85" s="505"/>
      <c r="AC85" s="506"/>
      <c r="AD85" s="505"/>
      <c r="AE85" s="505"/>
      <c r="AF85" s="505"/>
      <c r="AG85" s="476"/>
      <c r="AH85" s="476"/>
      <c r="AI85" s="476"/>
      <c r="AJ85" s="476"/>
      <c r="AK85" s="476"/>
      <c r="AL85" s="476"/>
      <c r="AM85" s="476"/>
      <c r="AN85" s="476"/>
    </row>
    <row r="86" spans="1:40" x14ac:dyDescent="0.2">
      <c r="A86" s="504"/>
      <c r="B86" s="476"/>
      <c r="C86" s="505"/>
      <c r="D86" s="506"/>
      <c r="E86" s="506"/>
      <c r="F86" s="506"/>
      <c r="G86" s="506"/>
      <c r="H86" s="506"/>
      <c r="I86" s="505"/>
      <c r="J86" s="506"/>
      <c r="K86" s="506"/>
      <c r="L86" s="506"/>
      <c r="M86" s="505"/>
      <c r="N86" s="506"/>
      <c r="O86" s="506"/>
      <c r="P86" s="506"/>
      <c r="Q86" s="505"/>
      <c r="R86" s="506"/>
      <c r="S86" s="504"/>
      <c r="T86" s="476"/>
      <c r="U86" s="506"/>
      <c r="V86" s="505"/>
      <c r="W86" s="505"/>
      <c r="X86" s="505"/>
      <c r="Y86" s="506"/>
      <c r="Z86" s="505"/>
      <c r="AA86" s="505"/>
      <c r="AB86" s="505"/>
      <c r="AC86" s="506"/>
      <c r="AD86" s="505"/>
      <c r="AE86" s="505"/>
      <c r="AF86" s="505"/>
      <c r="AG86" s="476"/>
      <c r="AH86" s="476"/>
      <c r="AI86" s="476"/>
      <c r="AJ86" s="476"/>
      <c r="AK86" s="476"/>
      <c r="AL86" s="476"/>
      <c r="AM86" s="476"/>
      <c r="AN86" s="476"/>
    </row>
    <row r="87" spans="1:40" x14ac:dyDescent="0.2">
      <c r="A87" s="504"/>
      <c r="B87" s="476"/>
      <c r="C87" s="505"/>
      <c r="D87" s="506"/>
      <c r="E87" s="506"/>
      <c r="F87" s="506"/>
      <c r="G87" s="506"/>
      <c r="H87" s="506"/>
      <c r="I87" s="505"/>
      <c r="J87" s="506"/>
      <c r="K87" s="506"/>
      <c r="L87" s="506"/>
      <c r="M87" s="505"/>
      <c r="N87" s="506"/>
      <c r="O87" s="506"/>
      <c r="P87" s="506"/>
      <c r="Q87" s="505"/>
      <c r="R87" s="506"/>
      <c r="S87" s="504"/>
      <c r="T87" s="476"/>
      <c r="U87" s="506"/>
      <c r="V87" s="505"/>
      <c r="W87" s="505"/>
      <c r="X87" s="505"/>
      <c r="Y87" s="506"/>
      <c r="Z87" s="505"/>
      <c r="AA87" s="505"/>
      <c r="AB87" s="505"/>
      <c r="AC87" s="506"/>
      <c r="AD87" s="505"/>
      <c r="AE87" s="505"/>
      <c r="AF87" s="505"/>
      <c r="AG87" s="476"/>
      <c r="AH87" s="476"/>
      <c r="AI87" s="476"/>
      <c r="AJ87" s="476"/>
      <c r="AK87" s="476"/>
      <c r="AL87" s="476"/>
      <c r="AM87" s="476"/>
      <c r="AN87" s="476"/>
    </row>
    <row r="88" spans="1:40" x14ac:dyDescent="0.2">
      <c r="A88" s="504"/>
      <c r="B88" s="476"/>
      <c r="C88" s="505"/>
      <c r="D88" s="506"/>
      <c r="E88" s="506"/>
      <c r="F88" s="506"/>
      <c r="G88" s="506"/>
      <c r="H88" s="506"/>
      <c r="I88" s="505"/>
      <c r="J88" s="506"/>
      <c r="K88" s="506"/>
      <c r="L88" s="506"/>
      <c r="M88" s="505"/>
      <c r="N88" s="506"/>
      <c r="O88" s="506"/>
      <c r="P88" s="506"/>
      <c r="Q88" s="505"/>
      <c r="R88" s="506"/>
      <c r="S88" s="504"/>
      <c r="T88" s="476"/>
      <c r="U88" s="506"/>
      <c r="V88" s="505"/>
      <c r="W88" s="505"/>
      <c r="X88" s="505"/>
      <c r="Y88" s="506"/>
      <c r="Z88" s="505"/>
      <c r="AA88" s="505"/>
      <c r="AB88" s="505"/>
      <c r="AC88" s="506"/>
      <c r="AD88" s="505"/>
      <c r="AE88" s="505"/>
      <c r="AF88" s="505"/>
      <c r="AG88" s="476"/>
      <c r="AH88" s="476"/>
      <c r="AI88" s="476"/>
      <c r="AJ88" s="476"/>
      <c r="AK88" s="476"/>
      <c r="AL88" s="476"/>
      <c r="AM88" s="476"/>
      <c r="AN88" s="476"/>
    </row>
    <row r="89" spans="1:40" x14ac:dyDescent="0.2">
      <c r="A89" s="504"/>
      <c r="B89" s="476"/>
      <c r="C89" s="505"/>
      <c r="D89" s="506"/>
      <c r="E89" s="506"/>
      <c r="F89" s="506"/>
      <c r="G89" s="506"/>
      <c r="H89" s="506"/>
      <c r="I89" s="505"/>
      <c r="J89" s="506"/>
      <c r="K89" s="506"/>
      <c r="L89" s="506"/>
      <c r="M89" s="505"/>
      <c r="N89" s="506"/>
      <c r="O89" s="506"/>
      <c r="P89" s="506"/>
      <c r="Q89" s="505"/>
      <c r="R89" s="506"/>
      <c r="S89" s="504"/>
      <c r="T89" s="476"/>
      <c r="U89" s="506"/>
      <c r="V89" s="505"/>
      <c r="W89" s="505"/>
      <c r="X89" s="505"/>
      <c r="Y89" s="506"/>
      <c r="Z89" s="505"/>
      <c r="AA89" s="505"/>
      <c r="AB89" s="505"/>
      <c r="AC89" s="506"/>
      <c r="AD89" s="505"/>
      <c r="AE89" s="505"/>
      <c r="AF89" s="505"/>
      <c r="AG89" s="476"/>
      <c r="AH89" s="476"/>
      <c r="AI89" s="476"/>
      <c r="AJ89" s="476"/>
      <c r="AK89" s="476"/>
      <c r="AL89" s="476"/>
      <c r="AM89" s="476"/>
      <c r="AN89" s="476"/>
    </row>
  </sheetData>
  <mergeCells count="29">
    <mergeCell ref="A1:R1"/>
    <mergeCell ref="S1:AF1"/>
    <mergeCell ref="A2:R2"/>
    <mergeCell ref="S2:AF2"/>
    <mergeCell ref="A3:A4"/>
    <mergeCell ref="B3:B4"/>
    <mergeCell ref="C3:F3"/>
    <mergeCell ref="G3:J3"/>
    <mergeCell ref="K3:N3"/>
    <mergeCell ref="O3:R3"/>
    <mergeCell ref="C4:D4"/>
    <mergeCell ref="E4:F4"/>
    <mergeCell ref="G4:H4"/>
    <mergeCell ref="I4:J4"/>
    <mergeCell ref="K4:L4"/>
    <mergeCell ref="AA4:AB4"/>
    <mergeCell ref="AC4:AD4"/>
    <mergeCell ref="AE4:AF4"/>
    <mergeCell ref="M4:N4"/>
    <mergeCell ref="O4:P4"/>
    <mergeCell ref="Q4:R4"/>
    <mergeCell ref="U4:V4"/>
    <mergeCell ref="W4:X4"/>
    <mergeCell ref="Y4:Z4"/>
    <mergeCell ref="S3:S4"/>
    <mergeCell ref="T3:T4"/>
    <mergeCell ref="U3:X3"/>
    <mergeCell ref="Y3:AB3"/>
    <mergeCell ref="AC3:A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L10" sqref="L10"/>
    </sheetView>
  </sheetViews>
  <sheetFormatPr defaultColWidth="15.5703125" defaultRowHeight="15" x14ac:dyDescent="0.2"/>
  <cols>
    <col min="1" max="1" width="5" style="78" customWidth="1"/>
    <col min="2" max="2" width="30" style="68" customWidth="1"/>
    <col min="3" max="3" width="10.7109375" style="507" customWidth="1"/>
    <col min="4" max="4" width="11.28515625" style="64" customWidth="1"/>
    <col min="5" max="5" width="10" style="64" bestFit="1" customWidth="1"/>
    <col min="6" max="6" width="11.7109375" style="64" customWidth="1"/>
    <col min="7" max="7" width="10" style="68" customWidth="1"/>
    <col min="8" max="8" width="10.85546875" style="68" customWidth="1"/>
    <col min="9" max="9" width="11.5703125" style="68" customWidth="1"/>
    <col min="10" max="10" width="12.85546875" style="68" customWidth="1"/>
    <col min="11" max="11" width="15.5703125" style="68" customWidth="1"/>
    <col min="12" max="16384" width="15.5703125" style="68"/>
  </cols>
  <sheetData>
    <row r="1" spans="1:10" x14ac:dyDescent="0.2">
      <c r="A1" s="1090" t="s">
        <v>1146</v>
      </c>
      <c r="B1" s="1090"/>
      <c r="C1" s="1090"/>
      <c r="D1" s="1090"/>
      <c r="E1" s="1090"/>
      <c r="F1" s="1090"/>
      <c r="G1" s="1090"/>
      <c r="H1" s="1090"/>
      <c r="I1" s="1090"/>
      <c r="J1" s="1090"/>
    </row>
    <row r="2" spans="1:10" s="69" customFormat="1" ht="12.75" x14ac:dyDescent="0.2">
      <c r="A2" s="1092" t="s">
        <v>813</v>
      </c>
      <c r="B2" s="1092"/>
      <c r="C2" s="1092"/>
      <c r="D2" s="1092"/>
      <c r="E2" s="1092"/>
      <c r="F2" s="1092"/>
      <c r="G2" s="1092"/>
      <c r="H2" s="1092"/>
      <c r="I2" s="1092"/>
      <c r="J2" s="1092"/>
    </row>
    <row r="3" spans="1:10" s="70" customFormat="1" ht="12.75" x14ac:dyDescent="0.2">
      <c r="A3" s="1081" t="s">
        <v>125</v>
      </c>
      <c r="B3" s="1093" t="s">
        <v>2</v>
      </c>
      <c r="C3" s="1094" t="s">
        <v>814</v>
      </c>
      <c r="D3" s="1094"/>
      <c r="E3" s="1094"/>
      <c r="F3" s="1094"/>
      <c r="G3" s="1094" t="s">
        <v>815</v>
      </c>
      <c r="H3" s="1094"/>
      <c r="I3" s="1095" t="s">
        <v>816</v>
      </c>
      <c r="J3" s="1096"/>
    </row>
    <row r="4" spans="1:10" s="72" customFormat="1" ht="12.75" x14ac:dyDescent="0.2">
      <c r="A4" s="1082"/>
      <c r="B4" s="1093"/>
      <c r="C4" s="1076" t="str">
        <f>'[2]Anx 34 (a) &amp; 34 (b)'!C4:D4</f>
        <v xml:space="preserve"> Disb 1st April to  JUNE 2020</v>
      </c>
      <c r="D4" s="1076"/>
      <c r="E4" s="1076" t="s">
        <v>817</v>
      </c>
      <c r="F4" s="1076"/>
      <c r="G4" s="1076" t="s">
        <v>817</v>
      </c>
      <c r="H4" s="1076"/>
      <c r="I4" s="1097"/>
      <c r="J4" s="1098"/>
    </row>
    <row r="5" spans="1:10" s="69" customFormat="1" x14ac:dyDescent="0.25">
      <c r="A5" s="71" t="s">
        <v>135</v>
      </c>
      <c r="B5" s="73" t="s">
        <v>13</v>
      </c>
      <c r="C5" s="475" t="s">
        <v>810</v>
      </c>
      <c r="D5" s="471" t="s">
        <v>809</v>
      </c>
      <c r="E5" s="475" t="s">
        <v>811</v>
      </c>
      <c r="F5" s="471" t="s">
        <v>809</v>
      </c>
      <c r="G5" s="475" t="s">
        <v>811</v>
      </c>
      <c r="H5" s="471" t="s">
        <v>809</v>
      </c>
      <c r="I5" s="475" t="s">
        <v>811</v>
      </c>
      <c r="J5" s="471" t="s">
        <v>809</v>
      </c>
    </row>
    <row r="6" spans="1:10" s="69" customFormat="1" x14ac:dyDescent="0.2">
      <c r="A6" s="75">
        <v>1</v>
      </c>
      <c r="B6" s="477" t="str">
        <f>'[2]Anx 34 (a) &amp; 34 (b)'!B6</f>
        <v>Canara Bank</v>
      </c>
      <c r="C6" s="482">
        <f>'[2]Anx 34 (a) &amp; 34 (b)'!AC6</f>
        <v>25975</v>
      </c>
      <c r="D6" s="482">
        <f>'[2]Anx 34 (a) &amp; 34 (b)'!AD6</f>
        <v>481.05999999999995</v>
      </c>
      <c r="E6" s="482">
        <f>'[2]Anx 34 (a) &amp; 34 (b)'!AE6</f>
        <v>1347579</v>
      </c>
      <c r="F6" s="482">
        <f>'[2]Anx 34 (a) &amp; 34 (b)'!AF6</f>
        <v>30237.03</v>
      </c>
      <c r="G6" s="141">
        <v>1321604</v>
      </c>
      <c r="H6" s="508">
        <v>29755.97</v>
      </c>
      <c r="I6" s="141">
        <f t="shared" ref="I6:J10" si="0">E6-G6</f>
        <v>25975</v>
      </c>
      <c r="J6" s="508">
        <f t="shared" si="0"/>
        <v>481.05999999999767</v>
      </c>
    </row>
    <row r="7" spans="1:10" x14ac:dyDescent="0.2">
      <c r="A7" s="75">
        <v>2</v>
      </c>
      <c r="B7" s="477" t="str">
        <f>'[2]Anx 34 (a) &amp; 34 (b)'!B7</f>
        <v>State Bank of India</v>
      </c>
      <c r="C7" s="482">
        <f>'[2]Anx 34 (a) &amp; 34 (b)'!AC7</f>
        <v>6985</v>
      </c>
      <c r="D7" s="482">
        <f>'[2]Anx 34 (a) &amp; 34 (b)'!AD7</f>
        <v>325.36660000000001</v>
      </c>
      <c r="E7" s="482">
        <f>'[2]Anx 34 (a) &amp; 34 (b)'!AE7</f>
        <v>76848</v>
      </c>
      <c r="F7" s="482">
        <f>'[2]Anx 34 (a) &amp; 34 (b)'!AF7</f>
        <v>4085.5699999999997</v>
      </c>
      <c r="G7" s="141">
        <v>75219</v>
      </c>
      <c r="H7" s="508">
        <v>4070.61</v>
      </c>
      <c r="I7" s="141">
        <f t="shared" si="0"/>
        <v>1629</v>
      </c>
      <c r="J7" s="508">
        <f t="shared" si="0"/>
        <v>14.959999999999582</v>
      </c>
    </row>
    <row r="8" spans="1:10" s="69" customFormat="1" x14ac:dyDescent="0.2">
      <c r="A8" s="75">
        <v>3</v>
      </c>
      <c r="B8" s="477" t="str">
        <f>'[2]Anx 34 (a) &amp; 34 (b)'!B8</f>
        <v>Union Bank Of India</v>
      </c>
      <c r="C8" s="482">
        <f>'[2]Anx 34 (a) &amp; 34 (b)'!AC8</f>
        <v>27803</v>
      </c>
      <c r="D8" s="482">
        <f>'[2]Anx 34 (a) &amp; 34 (b)'!AD8</f>
        <v>1109.8999999999999</v>
      </c>
      <c r="E8" s="482">
        <f>'[2]Anx 34 (a) &amp; 34 (b)'!AE8</f>
        <v>186393</v>
      </c>
      <c r="F8" s="482">
        <f>'[2]Anx 34 (a) &amp; 34 (b)'!AF8</f>
        <v>9105.24</v>
      </c>
      <c r="G8" s="141">
        <v>185938</v>
      </c>
      <c r="H8" s="508">
        <v>9070.7217999999993</v>
      </c>
      <c r="I8" s="141">
        <f t="shared" si="0"/>
        <v>455</v>
      </c>
      <c r="J8" s="508">
        <f t="shared" si="0"/>
        <v>34.518200000000434</v>
      </c>
    </row>
    <row r="9" spans="1:10" s="69" customFormat="1" x14ac:dyDescent="0.2">
      <c r="A9" s="75">
        <v>4</v>
      </c>
      <c r="B9" s="477" t="str">
        <f>'[2]Anx 34 (a) &amp; 34 (b)'!B9</f>
        <v>Bank of Baroda</v>
      </c>
      <c r="C9" s="482">
        <f>'[2]Anx 34 (a) &amp; 34 (b)'!AC9</f>
        <v>8884</v>
      </c>
      <c r="D9" s="482">
        <f>'[2]Anx 34 (a) &amp; 34 (b)'!AD9</f>
        <v>173.59</v>
      </c>
      <c r="E9" s="482">
        <f>'[2]Anx 34 (a) &amp; 34 (b)'!AE9</f>
        <v>60407</v>
      </c>
      <c r="F9" s="482">
        <f>'[2]Anx 34 (a) &amp; 34 (b)'!AF9</f>
        <v>1579.4799999999998</v>
      </c>
      <c r="G9" s="141">
        <v>65489</v>
      </c>
      <c r="H9" s="508">
        <v>1668.55</v>
      </c>
      <c r="I9" s="141">
        <f t="shared" si="0"/>
        <v>-5082</v>
      </c>
      <c r="J9" s="508">
        <f t="shared" si="0"/>
        <v>-89.070000000000164</v>
      </c>
    </row>
    <row r="10" spans="1:10" s="70" customFormat="1" ht="15.75" x14ac:dyDescent="0.25">
      <c r="A10" s="71"/>
      <c r="B10" s="467" t="s">
        <v>18</v>
      </c>
      <c r="C10" s="487">
        <f t="shared" ref="C10:H10" si="1">SUM(C6:C9)</f>
        <v>69647</v>
      </c>
      <c r="D10" s="487">
        <f t="shared" si="1"/>
        <v>2089.9166</v>
      </c>
      <c r="E10" s="487">
        <f t="shared" si="1"/>
        <v>1671227</v>
      </c>
      <c r="F10" s="487">
        <f t="shared" si="1"/>
        <v>45007.32</v>
      </c>
      <c r="G10" s="487">
        <f t="shared" si="1"/>
        <v>1648250</v>
      </c>
      <c r="H10" s="487">
        <f t="shared" si="1"/>
        <v>44565.851800000004</v>
      </c>
      <c r="I10" s="135">
        <f t="shared" si="0"/>
        <v>22977</v>
      </c>
      <c r="J10" s="509">
        <f t="shared" si="0"/>
        <v>441.4681999999957</v>
      </c>
    </row>
    <row r="11" spans="1:10" s="70" customFormat="1" ht="15.75" x14ac:dyDescent="0.25">
      <c r="A11" s="71"/>
      <c r="B11" s="467"/>
      <c r="C11" s="487"/>
      <c r="D11" s="510"/>
      <c r="E11" s="510"/>
      <c r="F11" s="511"/>
      <c r="G11" s="510"/>
      <c r="H11" s="510"/>
      <c r="I11" s="135"/>
      <c r="J11" s="509"/>
    </row>
    <row r="12" spans="1:10" s="69" customFormat="1" ht="15.75" x14ac:dyDescent="0.25">
      <c r="A12" s="71" t="s">
        <v>19</v>
      </c>
      <c r="B12" s="467" t="s">
        <v>137</v>
      </c>
      <c r="C12" s="482"/>
      <c r="D12" s="28"/>
      <c r="E12" s="138"/>
      <c r="F12" s="512"/>
      <c r="G12" s="141"/>
      <c r="H12" s="508"/>
      <c r="I12" s="141"/>
      <c r="J12" s="508"/>
    </row>
    <row r="13" spans="1:10" s="69" customFormat="1" x14ac:dyDescent="0.2">
      <c r="A13" s="75">
        <v>5</v>
      </c>
      <c r="B13" s="477" t="str">
        <f>'[2]Anx 34 (a) &amp; 34 (b)'!B13</f>
        <v>Bank of India</v>
      </c>
      <c r="C13" s="482">
        <f>'[2]Anx 34 (a) &amp; 34 (b)'!AC13</f>
        <v>1084</v>
      </c>
      <c r="D13" s="482">
        <f>'[2]Anx 34 (a) &amp; 34 (b)'!AD13</f>
        <v>24.380000000000003</v>
      </c>
      <c r="E13" s="482">
        <f>'[2]Anx 34 (a) &amp; 34 (b)'!AE13</f>
        <v>8241</v>
      </c>
      <c r="F13" s="482">
        <f>'[2]Anx 34 (a) &amp; 34 (b)'!AF13</f>
        <v>404.79999999999995</v>
      </c>
      <c r="G13" s="141">
        <v>7975</v>
      </c>
      <c r="H13" s="508">
        <v>392.71899999999999</v>
      </c>
      <c r="I13" s="141">
        <f t="shared" ref="I13:J21" si="2">E13-G13</f>
        <v>266</v>
      </c>
      <c r="J13" s="508">
        <f t="shared" si="2"/>
        <v>12.08099999999996</v>
      </c>
    </row>
    <row r="14" spans="1:10" s="69" customFormat="1" x14ac:dyDescent="0.2">
      <c r="A14" s="75">
        <v>6</v>
      </c>
      <c r="B14" s="477" t="str">
        <f>'[2]Anx 34 (a) &amp; 34 (b)'!B14</f>
        <v>Bank of Maharastra</v>
      </c>
      <c r="C14" s="482">
        <f>'[2]Anx 34 (a) &amp; 34 (b)'!AC14</f>
        <v>0</v>
      </c>
      <c r="D14" s="482">
        <f>'[2]Anx 34 (a) &amp; 34 (b)'!AD14</f>
        <v>0</v>
      </c>
      <c r="E14" s="482">
        <f>'[2]Anx 34 (a) &amp; 34 (b)'!AE14</f>
        <v>3398</v>
      </c>
      <c r="F14" s="482">
        <f>'[2]Anx 34 (a) &amp; 34 (b)'!AF14</f>
        <v>236.65679999999998</v>
      </c>
      <c r="G14" s="141">
        <v>3183</v>
      </c>
      <c r="H14" s="508">
        <v>1395.9439</v>
      </c>
      <c r="I14" s="141">
        <f t="shared" si="2"/>
        <v>215</v>
      </c>
      <c r="J14" s="508">
        <f t="shared" si="2"/>
        <v>-1159.2871</v>
      </c>
    </row>
    <row r="15" spans="1:10" s="69" customFormat="1" x14ac:dyDescent="0.2">
      <c r="A15" s="75">
        <v>7</v>
      </c>
      <c r="B15" s="477" t="str">
        <f>'[2]Anx 34 (a) &amp; 34 (b)'!B15</f>
        <v>Central Bank of India</v>
      </c>
      <c r="C15" s="482">
        <f>'[2]Anx 34 (a) &amp; 34 (b)'!AC15</f>
        <v>336</v>
      </c>
      <c r="D15" s="482">
        <f>'[2]Anx 34 (a) &amp; 34 (b)'!AD15</f>
        <v>0.82000000000000006</v>
      </c>
      <c r="E15" s="482">
        <f>'[2]Anx 34 (a) &amp; 34 (b)'!AE15</f>
        <v>5285</v>
      </c>
      <c r="F15" s="482">
        <f>'[2]Anx 34 (a) &amp; 34 (b)'!AF15</f>
        <v>200.82500000000002</v>
      </c>
      <c r="G15" s="141">
        <v>6351</v>
      </c>
      <c r="H15" s="508">
        <v>254.69499999999999</v>
      </c>
      <c r="I15" s="141">
        <f t="shared" si="2"/>
        <v>-1066</v>
      </c>
      <c r="J15" s="508">
        <f t="shared" si="2"/>
        <v>-53.869999999999976</v>
      </c>
    </row>
    <row r="16" spans="1:10" s="69" customFormat="1" x14ac:dyDescent="0.2">
      <c r="A16" s="75">
        <v>8</v>
      </c>
      <c r="B16" s="477" t="str">
        <f>'[2]Anx 34 (a) &amp; 34 (b)'!B16</f>
        <v xml:space="preserve">Indian Bank </v>
      </c>
      <c r="C16" s="482">
        <f>'[2]Anx 34 (a) &amp; 34 (b)'!AC16</f>
        <v>1060</v>
      </c>
      <c r="D16" s="482">
        <f>'[2]Anx 34 (a) &amp; 34 (b)'!AD16</f>
        <v>51.22</v>
      </c>
      <c r="E16" s="482">
        <f>'[2]Anx 34 (a) &amp; 34 (b)'!AE16</f>
        <v>4255</v>
      </c>
      <c r="F16" s="482">
        <f>'[2]Anx 34 (a) &amp; 34 (b)'!AF16</f>
        <v>412.5</v>
      </c>
      <c r="G16" s="141">
        <v>935</v>
      </c>
      <c r="H16" s="508">
        <v>15.75</v>
      </c>
      <c r="I16" s="141">
        <f t="shared" si="2"/>
        <v>3320</v>
      </c>
      <c r="J16" s="508">
        <f t="shared" si="2"/>
        <v>396.75</v>
      </c>
    </row>
    <row r="17" spans="1:10" s="69" customFormat="1" x14ac:dyDescent="0.2">
      <c r="A17" s="75">
        <v>9</v>
      </c>
      <c r="B17" s="477" t="str">
        <f>'[2]Anx 34 (a) &amp; 34 (b)'!B17</f>
        <v>Indian Overseas Bank</v>
      </c>
      <c r="C17" s="482">
        <f>'[2]Anx 34 (a) &amp; 34 (b)'!AC17</f>
        <v>15</v>
      </c>
      <c r="D17" s="482">
        <f>'[2]Anx 34 (a) &amp; 34 (b)'!AD17</f>
        <v>0.38</v>
      </c>
      <c r="E17" s="482">
        <f>'[2]Anx 34 (a) &amp; 34 (b)'!AE17</f>
        <v>30983</v>
      </c>
      <c r="F17" s="482">
        <f>'[2]Anx 34 (a) &amp; 34 (b)'!AF17</f>
        <v>399.55</v>
      </c>
      <c r="G17" s="141">
        <v>30973</v>
      </c>
      <c r="H17" s="508">
        <v>399.52569999999997</v>
      </c>
      <c r="I17" s="141">
        <f t="shared" si="2"/>
        <v>10</v>
      </c>
      <c r="J17" s="508">
        <f t="shared" si="2"/>
        <v>2.430000000003929E-2</v>
      </c>
    </row>
    <row r="18" spans="1:10" s="69" customFormat="1" x14ac:dyDescent="0.2">
      <c r="A18" s="75">
        <v>10</v>
      </c>
      <c r="B18" s="477" t="str">
        <f>'[2]Anx 34 (a) &amp; 34 (b)'!B18</f>
        <v>Punjab National Bank</v>
      </c>
      <c r="C18" s="482">
        <f>'[2]Anx 34 (a) &amp; 34 (b)'!AC18</f>
        <v>1450</v>
      </c>
      <c r="D18" s="482">
        <f>'[2]Anx 34 (a) &amp; 34 (b)'!AD18</f>
        <v>69.610700000000008</v>
      </c>
      <c r="E18" s="482">
        <f>'[2]Anx 34 (a) &amp; 34 (b)'!AE18</f>
        <v>4800</v>
      </c>
      <c r="F18" s="482">
        <f>'[2]Anx 34 (a) &amp; 34 (b)'!AF18</f>
        <v>278.51779999999997</v>
      </c>
      <c r="G18" s="141">
        <v>5031</v>
      </c>
      <c r="H18" s="508">
        <v>302.78210000000001</v>
      </c>
      <c r="I18" s="141">
        <f t="shared" si="2"/>
        <v>-231</v>
      </c>
      <c r="J18" s="508">
        <f t="shared" si="2"/>
        <v>-24.264300000000048</v>
      </c>
    </row>
    <row r="19" spans="1:10" s="69" customFormat="1" x14ac:dyDescent="0.2">
      <c r="A19" s="75">
        <v>11</v>
      </c>
      <c r="B19" s="477" t="str">
        <f>'[2]Anx 34 (a) &amp; 34 (b)'!B19</f>
        <v>Punjab and Synd Bank</v>
      </c>
      <c r="C19" s="482">
        <f>'[2]Anx 34 (a) &amp; 34 (b)'!AC19</f>
        <v>29</v>
      </c>
      <c r="D19" s="482">
        <f>'[2]Anx 34 (a) &amp; 34 (b)'!AD19</f>
        <v>0.34320000000000001</v>
      </c>
      <c r="E19" s="482">
        <f>'[2]Anx 34 (a) &amp; 34 (b)'!AE19</f>
        <v>191</v>
      </c>
      <c r="F19" s="482">
        <f>'[2]Anx 34 (a) &amp; 34 (b)'!AF19</f>
        <v>9.485199999999999</v>
      </c>
      <c r="G19" s="141">
        <v>141</v>
      </c>
      <c r="H19" s="508">
        <v>8.1507000000000005</v>
      </c>
      <c r="I19" s="141">
        <f t="shared" si="2"/>
        <v>50</v>
      </c>
      <c r="J19" s="508">
        <f t="shared" si="2"/>
        <v>1.3344999999999985</v>
      </c>
    </row>
    <row r="20" spans="1:10" s="69" customFormat="1" x14ac:dyDescent="0.2">
      <c r="A20" s="75">
        <v>12</v>
      </c>
      <c r="B20" s="477" t="str">
        <f>'[2]Anx 34 (a) &amp; 34 (b)'!B20</f>
        <v>UCO Bank</v>
      </c>
      <c r="C20" s="482">
        <f>'[2]Anx 34 (a) &amp; 34 (b)'!AC20</f>
        <v>785</v>
      </c>
      <c r="D20" s="482">
        <f>'[2]Anx 34 (a) &amp; 34 (b)'!AD20</f>
        <v>17.18</v>
      </c>
      <c r="E20" s="482">
        <f>'[2]Anx 34 (a) &amp; 34 (b)'!AE20</f>
        <v>5495</v>
      </c>
      <c r="F20" s="482">
        <f>'[2]Anx 34 (a) &amp; 34 (b)'!AF20</f>
        <v>147.73000000000002</v>
      </c>
      <c r="G20" s="141">
        <v>785</v>
      </c>
      <c r="H20" s="508">
        <v>27.73</v>
      </c>
      <c r="I20" s="141">
        <f t="shared" si="2"/>
        <v>4710</v>
      </c>
      <c r="J20" s="508">
        <f t="shared" si="2"/>
        <v>120.00000000000001</v>
      </c>
    </row>
    <row r="21" spans="1:10" s="70" customFormat="1" ht="15.75" x14ac:dyDescent="0.25">
      <c r="A21" s="71"/>
      <c r="B21" s="467" t="s">
        <v>29</v>
      </c>
      <c r="C21" s="487">
        <f t="shared" ref="C21:H21" si="3">SUM(C13:C20)</f>
        <v>4759</v>
      </c>
      <c r="D21" s="487">
        <f t="shared" si="3"/>
        <v>163.93390000000002</v>
      </c>
      <c r="E21" s="487">
        <f t="shared" si="3"/>
        <v>62648</v>
      </c>
      <c r="F21" s="487">
        <f t="shared" si="3"/>
        <v>2090.0648000000001</v>
      </c>
      <c r="G21" s="487">
        <f t="shared" si="3"/>
        <v>55374</v>
      </c>
      <c r="H21" s="487">
        <f t="shared" si="3"/>
        <v>2797.2964000000002</v>
      </c>
      <c r="I21" s="135">
        <f t="shared" si="2"/>
        <v>7274</v>
      </c>
      <c r="J21" s="509">
        <f t="shared" si="2"/>
        <v>-707.23160000000007</v>
      </c>
    </row>
    <row r="22" spans="1:10" s="69" customFormat="1" ht="15.75" x14ac:dyDescent="0.25">
      <c r="A22" s="71" t="s">
        <v>30</v>
      </c>
      <c r="B22" s="467" t="s">
        <v>31</v>
      </c>
      <c r="C22" s="482"/>
      <c r="D22" s="28"/>
      <c r="E22" s="138"/>
      <c r="F22" s="512"/>
      <c r="G22" s="141"/>
      <c r="H22" s="508"/>
      <c r="I22" s="141"/>
      <c r="J22" s="508"/>
    </row>
    <row r="23" spans="1:10" s="69" customFormat="1" ht="15.75" x14ac:dyDescent="0.25">
      <c r="A23" s="71"/>
      <c r="B23" s="467"/>
      <c r="C23" s="482"/>
      <c r="D23" s="513"/>
      <c r="E23" s="514"/>
      <c r="F23" s="515"/>
      <c r="G23" s="141"/>
      <c r="H23" s="508"/>
      <c r="I23" s="141"/>
      <c r="J23" s="508"/>
    </row>
    <row r="24" spans="1:10" s="69" customFormat="1" x14ac:dyDescent="0.2">
      <c r="A24" s="75">
        <v>13</v>
      </c>
      <c r="B24" s="477" t="str">
        <f>'[2]Anx 34 (a) &amp; 34 (b)'!B24</f>
        <v>IDBI Bank</v>
      </c>
      <c r="C24" s="482">
        <f>'[2]Anx 34 (a) &amp; 34 (b)'!AC24</f>
        <v>836</v>
      </c>
      <c r="D24" s="482">
        <f>'[2]Anx 34 (a) &amp; 34 (b)'!AD24</f>
        <v>20.6037</v>
      </c>
      <c r="E24" s="482">
        <f>'[2]Anx 34 (a) &amp; 34 (b)'!AE24</f>
        <v>5415</v>
      </c>
      <c r="F24" s="482">
        <f>'[2]Anx 34 (a) &amp; 34 (b)'!AF24</f>
        <v>524.08640000000003</v>
      </c>
      <c r="G24" s="141">
        <v>5364</v>
      </c>
      <c r="H24" s="508">
        <v>524.67610000000002</v>
      </c>
      <c r="I24" s="141">
        <f t="shared" ref="I24:J45" si="4">E24-G24</f>
        <v>51</v>
      </c>
      <c r="J24" s="508">
        <f t="shared" si="4"/>
        <v>-0.58969999999999345</v>
      </c>
    </row>
    <row r="25" spans="1:10" s="69" customFormat="1" x14ac:dyDescent="0.2">
      <c r="A25" s="75">
        <v>14</v>
      </c>
      <c r="B25" s="477" t="str">
        <f>'[2]Anx 34 (a) &amp; 34 (b)'!B25</f>
        <v>Karnataka Bank Ltd</v>
      </c>
      <c r="C25" s="482">
        <f>'[2]Anx 34 (a) &amp; 34 (b)'!AC25</f>
        <v>3267</v>
      </c>
      <c r="D25" s="482">
        <f>'[2]Anx 34 (a) &amp; 34 (b)'!AD25</f>
        <v>51.894699999999993</v>
      </c>
      <c r="E25" s="482">
        <f>'[2]Anx 34 (a) &amp; 34 (b)'!AE25</f>
        <v>18474</v>
      </c>
      <c r="F25" s="482">
        <f>'[2]Anx 34 (a) &amp; 34 (b)'!AF25</f>
        <v>505.72950000000003</v>
      </c>
      <c r="G25" s="141">
        <v>19080</v>
      </c>
      <c r="H25" s="508">
        <v>496.57</v>
      </c>
      <c r="I25" s="141">
        <f t="shared" si="4"/>
        <v>-606</v>
      </c>
      <c r="J25" s="508">
        <f t="shared" si="4"/>
        <v>9.1595000000000368</v>
      </c>
    </row>
    <row r="26" spans="1:10" s="69" customFormat="1" x14ac:dyDescent="0.2">
      <c r="A26" s="75">
        <v>15</v>
      </c>
      <c r="B26" s="477" t="str">
        <f>'[2]Anx 34 (a) &amp; 34 (b)'!B26</f>
        <v>Kotak Mahendra Bank</v>
      </c>
      <c r="C26" s="482">
        <f>'[2]Anx 34 (a) &amp; 34 (b)'!AC26</f>
        <v>25</v>
      </c>
      <c r="D26" s="482">
        <f>'[2]Anx 34 (a) &amp; 34 (b)'!AD26</f>
        <v>16.012499999999999</v>
      </c>
      <c r="E26" s="482">
        <f>'[2]Anx 34 (a) &amp; 34 (b)'!AE26</f>
        <v>11893</v>
      </c>
      <c r="F26" s="482">
        <f>'[2]Anx 34 (a) &amp; 34 (b)'!AF26</f>
        <v>489.44290000000001</v>
      </c>
      <c r="G26" s="141">
        <v>12260</v>
      </c>
      <c r="H26" s="508">
        <v>455.87079999999997</v>
      </c>
      <c r="I26" s="141">
        <f>E26-G26</f>
        <v>-367</v>
      </c>
      <c r="J26" s="508">
        <f>F26-H26</f>
        <v>33.572100000000034</v>
      </c>
    </row>
    <row r="27" spans="1:10" s="69" customFormat="1" x14ac:dyDescent="0.2">
      <c r="A27" s="75">
        <v>16</v>
      </c>
      <c r="B27" s="477" t="str">
        <f>'[2]Anx 34 (a) &amp; 34 (b)'!B27</f>
        <v>Cathelic Syrian Bank Ltd.</v>
      </c>
      <c r="C27" s="482">
        <f>'[2]Anx 34 (a) &amp; 34 (b)'!AC27</f>
        <v>0</v>
      </c>
      <c r="D27" s="482">
        <f>'[2]Anx 34 (a) &amp; 34 (b)'!AD27</f>
        <v>0</v>
      </c>
      <c r="E27" s="482">
        <f>'[2]Anx 34 (a) &amp; 34 (b)'!AE27</f>
        <v>5833</v>
      </c>
      <c r="F27" s="482">
        <f>'[2]Anx 34 (a) &amp; 34 (b)'!AF27</f>
        <v>87.573700000000002</v>
      </c>
      <c r="G27" s="141">
        <v>5881</v>
      </c>
      <c r="H27" s="508">
        <v>84.154060000000001</v>
      </c>
      <c r="I27" s="141">
        <f t="shared" si="4"/>
        <v>-48</v>
      </c>
      <c r="J27" s="508">
        <f t="shared" si="4"/>
        <v>3.4196400000000011</v>
      </c>
    </row>
    <row r="28" spans="1:10" s="69" customFormat="1" x14ac:dyDescent="0.2">
      <c r="A28" s="75">
        <v>17</v>
      </c>
      <c r="B28" s="477" t="str">
        <f>'[2]Anx 34 (a) &amp; 34 (b)'!B28</f>
        <v>City Union Bank Ltd</v>
      </c>
      <c r="C28" s="482">
        <f>'[2]Anx 34 (a) &amp; 34 (b)'!AC28</f>
        <v>0</v>
      </c>
      <c r="D28" s="482">
        <f>'[2]Anx 34 (a) &amp; 34 (b)'!AD28</f>
        <v>0</v>
      </c>
      <c r="E28" s="482">
        <f>'[2]Anx 34 (a) &amp; 34 (b)'!AE28</f>
        <v>293</v>
      </c>
      <c r="F28" s="482">
        <f>'[2]Anx 34 (a) &amp; 34 (b)'!AF28</f>
        <v>15.025700000000001</v>
      </c>
      <c r="G28" s="141">
        <v>298</v>
      </c>
      <c r="H28" s="508">
        <v>14.494</v>
      </c>
      <c r="I28" s="141">
        <f t="shared" si="4"/>
        <v>-5</v>
      </c>
      <c r="J28" s="508">
        <f t="shared" si="4"/>
        <v>0.53170000000000073</v>
      </c>
    </row>
    <row r="29" spans="1:10" s="69" customFormat="1" x14ac:dyDescent="0.2">
      <c r="A29" s="75">
        <v>18</v>
      </c>
      <c r="B29" s="477" t="str">
        <f>'[2]Anx 34 (a) &amp; 34 (b)'!B29</f>
        <v>Dhanalaxmi Bank Ltd.</v>
      </c>
      <c r="C29" s="482">
        <f>'[2]Anx 34 (a) &amp; 34 (b)'!AC29</f>
        <v>0</v>
      </c>
      <c r="D29" s="482">
        <f>'[2]Anx 34 (a) &amp; 34 (b)'!AD29</f>
        <v>0</v>
      </c>
      <c r="E29" s="482">
        <f>'[2]Anx 34 (a) &amp; 34 (b)'!AE29</f>
        <v>1389</v>
      </c>
      <c r="F29" s="482">
        <f>'[2]Anx 34 (a) &amp; 34 (b)'!AF29</f>
        <v>22</v>
      </c>
      <c r="G29" s="141">
        <v>1389</v>
      </c>
      <c r="H29" s="508">
        <v>22</v>
      </c>
      <c r="I29" s="141">
        <f t="shared" si="4"/>
        <v>0</v>
      </c>
      <c r="J29" s="508">
        <f t="shared" si="4"/>
        <v>0</v>
      </c>
    </row>
    <row r="30" spans="1:10" s="69" customFormat="1" x14ac:dyDescent="0.2">
      <c r="A30" s="75">
        <v>19</v>
      </c>
      <c r="B30" s="477" t="str">
        <f>'[2]Anx 34 (a) &amp; 34 (b)'!B30</f>
        <v>Federal Bank Ltd.</v>
      </c>
      <c r="C30" s="482">
        <f>'[2]Anx 34 (a) &amp; 34 (b)'!AC30</f>
        <v>6429</v>
      </c>
      <c r="D30" s="482">
        <f>'[2]Anx 34 (a) &amp; 34 (b)'!AD30</f>
        <v>145.7456</v>
      </c>
      <c r="E30" s="482">
        <f>'[2]Anx 34 (a) &amp; 34 (b)'!AE30</f>
        <v>21822</v>
      </c>
      <c r="F30" s="482">
        <f>'[2]Anx 34 (a) &amp; 34 (b)'!AF30</f>
        <v>791.8574000000001</v>
      </c>
      <c r="G30" s="141">
        <v>22214</v>
      </c>
      <c r="H30" s="508">
        <v>789.56420000000003</v>
      </c>
      <c r="I30" s="141">
        <f t="shared" si="4"/>
        <v>-392</v>
      </c>
      <c r="J30" s="508">
        <f t="shared" si="4"/>
        <v>2.2932000000000698</v>
      </c>
    </row>
    <row r="31" spans="1:10" s="69" customFormat="1" x14ac:dyDescent="0.2">
      <c r="A31" s="75">
        <v>20</v>
      </c>
      <c r="B31" s="477" t="str">
        <f>'[2]Anx 34 (a) &amp; 34 (b)'!B31</f>
        <v>J and K Bank Ltd</v>
      </c>
      <c r="C31" s="482">
        <f>'[2]Anx 34 (a) &amp; 34 (b)'!AC31</f>
        <v>0</v>
      </c>
      <c r="D31" s="482">
        <f>'[2]Anx 34 (a) &amp; 34 (b)'!AD31</f>
        <v>0</v>
      </c>
      <c r="E31" s="482">
        <f>'[2]Anx 34 (a) &amp; 34 (b)'!AE31</f>
        <v>1027</v>
      </c>
      <c r="F31" s="482">
        <f>'[2]Anx 34 (a) &amp; 34 (b)'!AF31</f>
        <v>297.15000000000003</v>
      </c>
      <c r="G31" s="141">
        <v>1027</v>
      </c>
      <c r="H31" s="508">
        <v>297.14999999999998</v>
      </c>
      <c r="I31" s="141">
        <f t="shared" si="4"/>
        <v>0</v>
      </c>
      <c r="J31" s="508">
        <f t="shared" si="4"/>
        <v>0</v>
      </c>
    </row>
    <row r="32" spans="1:10" s="69" customFormat="1" x14ac:dyDescent="0.2">
      <c r="A32" s="75">
        <v>21</v>
      </c>
      <c r="B32" s="477" t="str">
        <f>'[2]Anx 34 (a) &amp; 34 (b)'!B32</f>
        <v>Karur Vysya Bank Ltd.</v>
      </c>
      <c r="C32" s="482">
        <f>'[2]Anx 34 (a) &amp; 34 (b)'!AC32</f>
        <v>345</v>
      </c>
      <c r="D32" s="482">
        <f>'[2]Anx 34 (a) &amp; 34 (b)'!AD32</f>
        <v>5.2149999999999999</v>
      </c>
      <c r="E32" s="482">
        <f>'[2]Anx 34 (a) &amp; 34 (b)'!AE32</f>
        <v>5770</v>
      </c>
      <c r="F32" s="482">
        <f>'[2]Anx 34 (a) &amp; 34 (b)'!AF32</f>
        <v>94.144000000000005</v>
      </c>
      <c r="G32" s="141">
        <v>5693</v>
      </c>
      <c r="H32" s="508">
        <v>293.6472</v>
      </c>
      <c r="I32" s="141">
        <f t="shared" si="4"/>
        <v>77</v>
      </c>
      <c r="J32" s="508">
        <f t="shared" si="4"/>
        <v>-199.50319999999999</v>
      </c>
    </row>
    <row r="33" spans="1:10" s="69" customFormat="1" x14ac:dyDescent="0.2">
      <c r="A33" s="75">
        <v>22</v>
      </c>
      <c r="B33" s="477" t="str">
        <f>'[2]Anx 34 (a) &amp; 34 (b)'!B33</f>
        <v>Lakshmi Vilas Bank Ltd</v>
      </c>
      <c r="C33" s="482">
        <f>'[2]Anx 34 (a) &amp; 34 (b)'!AC33</f>
        <v>506</v>
      </c>
      <c r="D33" s="482">
        <f>'[2]Anx 34 (a) &amp; 34 (b)'!AD33</f>
        <v>46.365400000000001</v>
      </c>
      <c r="E33" s="482">
        <f>'[2]Anx 34 (a) &amp; 34 (b)'!AE33</f>
        <v>169</v>
      </c>
      <c r="F33" s="482">
        <f>'[2]Anx 34 (a) &amp; 34 (b)'!AF33</f>
        <v>2.883</v>
      </c>
      <c r="G33" s="141">
        <v>169</v>
      </c>
      <c r="H33" s="508">
        <v>2.883</v>
      </c>
      <c r="I33" s="141">
        <f t="shared" si="4"/>
        <v>0</v>
      </c>
      <c r="J33" s="508">
        <f t="shared" si="4"/>
        <v>0</v>
      </c>
    </row>
    <row r="34" spans="1:10" s="69" customFormat="1" x14ac:dyDescent="0.2">
      <c r="A34" s="75">
        <v>23</v>
      </c>
      <c r="B34" s="477" t="str">
        <f>'[2]Anx 34 (a) &amp; 34 (b)'!B34</f>
        <v xml:space="preserve">Ratnakar Bank Ltd </v>
      </c>
      <c r="C34" s="482">
        <f>'[2]Anx 34 (a) &amp; 34 (b)'!AC34</f>
        <v>14</v>
      </c>
      <c r="D34" s="482">
        <f>'[2]Anx 34 (a) &amp; 34 (b)'!AD34</f>
        <v>0.15079999999999999</v>
      </c>
      <c r="E34" s="482">
        <f>'[2]Anx 34 (a) &amp; 34 (b)'!AE34</f>
        <v>9840</v>
      </c>
      <c r="F34" s="482">
        <f>'[2]Anx 34 (a) &amp; 34 (b)'!AF34</f>
        <v>32.0002</v>
      </c>
      <c r="G34" s="141">
        <v>10085</v>
      </c>
      <c r="H34" s="508">
        <v>33.3386</v>
      </c>
      <c r="I34" s="141">
        <f t="shared" si="4"/>
        <v>-245</v>
      </c>
      <c r="J34" s="508">
        <f t="shared" si="4"/>
        <v>-1.3384</v>
      </c>
    </row>
    <row r="35" spans="1:10" s="69" customFormat="1" x14ac:dyDescent="0.2">
      <c r="A35" s="75">
        <v>24</v>
      </c>
      <c r="B35" s="477" t="str">
        <f>'[2]Anx 34 (a) &amp; 34 (b)'!B35</f>
        <v>South Indian Bank Ltd</v>
      </c>
      <c r="C35" s="482">
        <f>'[2]Anx 34 (a) &amp; 34 (b)'!AC35</f>
        <v>2428</v>
      </c>
      <c r="D35" s="482">
        <f>'[2]Anx 34 (a) &amp; 34 (b)'!AD35</f>
        <v>40.870000000000005</v>
      </c>
      <c r="E35" s="482">
        <f>'[2]Anx 34 (a) &amp; 34 (b)'!AE35</f>
        <v>8147</v>
      </c>
      <c r="F35" s="482">
        <f>'[2]Anx 34 (a) &amp; 34 (b)'!AF35</f>
        <v>205.25000000000003</v>
      </c>
      <c r="G35" s="141">
        <v>8642</v>
      </c>
      <c r="H35" s="508">
        <v>203.66</v>
      </c>
      <c r="I35" s="141">
        <f t="shared" si="4"/>
        <v>-495</v>
      </c>
      <c r="J35" s="508">
        <f t="shared" si="4"/>
        <v>1.5900000000000318</v>
      </c>
    </row>
    <row r="36" spans="1:10" s="69" customFormat="1" x14ac:dyDescent="0.2">
      <c r="A36" s="75">
        <v>25</v>
      </c>
      <c r="B36" s="477" t="str">
        <f>'[2]Anx 34 (a) &amp; 34 (b)'!B36</f>
        <v>Tamil Nadu Merchantile Bank Ltd.</v>
      </c>
      <c r="C36" s="482">
        <f>'[2]Anx 34 (a) &amp; 34 (b)'!AC36</f>
        <v>532</v>
      </c>
      <c r="D36" s="482">
        <f>'[2]Anx 34 (a) &amp; 34 (b)'!AD36</f>
        <v>29.116500000000002</v>
      </c>
      <c r="E36" s="482">
        <f>'[2]Anx 34 (a) &amp; 34 (b)'!AE36</f>
        <v>1885</v>
      </c>
      <c r="F36" s="482">
        <f>'[2]Anx 34 (a) &amp; 34 (b)'!AF36</f>
        <v>67.686299999999989</v>
      </c>
      <c r="G36" s="141">
        <v>1880</v>
      </c>
      <c r="H36" s="508">
        <v>64.037400000000005</v>
      </c>
      <c r="I36" s="141">
        <f t="shared" si="4"/>
        <v>5</v>
      </c>
      <c r="J36" s="508">
        <f t="shared" si="4"/>
        <v>3.6488999999999834</v>
      </c>
    </row>
    <row r="37" spans="1:10" s="69" customFormat="1" x14ac:dyDescent="0.2">
      <c r="A37" s="75">
        <v>26</v>
      </c>
      <c r="B37" s="477" t="str">
        <f>'[2]Anx 34 (a) &amp; 34 (b)'!B37</f>
        <v>IndusInd Bank</v>
      </c>
      <c r="C37" s="482">
        <f>'[2]Anx 34 (a) &amp; 34 (b)'!AC37</f>
        <v>19182</v>
      </c>
      <c r="D37" s="482">
        <f>'[2]Anx 34 (a) &amp; 34 (b)'!AD37</f>
        <v>38.305199999999999</v>
      </c>
      <c r="E37" s="482">
        <f>'[2]Anx 34 (a) &amp; 34 (b)'!AE37</f>
        <v>7757</v>
      </c>
      <c r="F37" s="482">
        <f>'[2]Anx 34 (a) &amp; 34 (b)'!AF37</f>
        <v>184.00389999999999</v>
      </c>
      <c r="G37" s="141">
        <v>8065</v>
      </c>
      <c r="H37" s="508">
        <v>185.52</v>
      </c>
      <c r="I37" s="141">
        <f t="shared" si="4"/>
        <v>-308</v>
      </c>
      <c r="J37" s="508">
        <f t="shared" si="4"/>
        <v>-1.5161000000000229</v>
      </c>
    </row>
    <row r="38" spans="1:10" s="69" customFormat="1" x14ac:dyDescent="0.2">
      <c r="A38" s="75">
        <v>27</v>
      </c>
      <c r="B38" s="477" t="str">
        <f>'[2]Anx 34 (a) &amp; 34 (b)'!B38</f>
        <v>HDFC Bank Ltd</v>
      </c>
      <c r="C38" s="482">
        <f>'[2]Anx 34 (a) &amp; 34 (b)'!AC38</f>
        <v>410</v>
      </c>
      <c r="D38" s="482">
        <f>'[2]Anx 34 (a) &amp; 34 (b)'!AD38</f>
        <v>10.8019</v>
      </c>
      <c r="E38" s="482">
        <f>'[2]Anx 34 (a) &amp; 34 (b)'!AE38</f>
        <v>51421</v>
      </c>
      <c r="F38" s="482">
        <f>'[2]Anx 34 (a) &amp; 34 (b)'!AF38</f>
        <v>408.47549999999995</v>
      </c>
      <c r="G38" s="141">
        <v>53613</v>
      </c>
      <c r="H38" s="508">
        <v>421.14449999999999</v>
      </c>
      <c r="I38" s="141">
        <f t="shared" si="4"/>
        <v>-2192</v>
      </c>
      <c r="J38" s="508">
        <f t="shared" si="4"/>
        <v>-12.66900000000004</v>
      </c>
    </row>
    <row r="39" spans="1:10" s="69" customFormat="1" x14ac:dyDescent="0.2">
      <c r="A39" s="75">
        <v>28</v>
      </c>
      <c r="B39" s="477" t="str">
        <f>'[2]Anx 34 (a) &amp; 34 (b)'!B39</f>
        <v xml:space="preserve">Axis Bank Ltd </v>
      </c>
      <c r="C39" s="482">
        <f>'[2]Anx 34 (a) &amp; 34 (b)'!AC39</f>
        <v>305</v>
      </c>
      <c r="D39" s="482">
        <f>'[2]Anx 34 (a) &amp; 34 (b)'!AD39</f>
        <v>10.037449999999998</v>
      </c>
      <c r="E39" s="482">
        <f>'[2]Anx 34 (a) &amp; 34 (b)'!AE39</f>
        <v>14217</v>
      </c>
      <c r="F39" s="482">
        <f>'[2]Anx 34 (a) &amp; 34 (b)'!AF39</f>
        <v>266.86750000000006</v>
      </c>
      <c r="G39" s="141">
        <v>14726</v>
      </c>
      <c r="H39" s="508">
        <v>268.21940000000001</v>
      </c>
      <c r="I39" s="141">
        <f t="shared" si="4"/>
        <v>-509</v>
      </c>
      <c r="J39" s="508">
        <f t="shared" si="4"/>
        <v>-1.3518999999999437</v>
      </c>
    </row>
    <row r="40" spans="1:10" s="69" customFormat="1" x14ac:dyDescent="0.2">
      <c r="A40" s="75">
        <v>29</v>
      </c>
      <c r="B40" s="477" t="str">
        <f>'[2]Anx 34 (a) &amp; 34 (b)'!B40</f>
        <v>ICICI Bank Ltd</v>
      </c>
      <c r="C40" s="482">
        <f>'[2]Anx 34 (a) &amp; 34 (b)'!AC40</f>
        <v>3881</v>
      </c>
      <c r="D40" s="482">
        <f>'[2]Anx 34 (a) &amp; 34 (b)'!AD40</f>
        <v>99.6</v>
      </c>
      <c r="E40" s="482">
        <f>'[2]Anx 34 (a) &amp; 34 (b)'!AE40</f>
        <v>33092</v>
      </c>
      <c r="F40" s="482">
        <f>'[2]Anx 34 (a) &amp; 34 (b)'!AF40</f>
        <v>2156.0899999999997</v>
      </c>
      <c r="G40" s="141">
        <v>32243</v>
      </c>
      <c r="H40" s="508">
        <v>2118.83</v>
      </c>
      <c r="I40" s="141">
        <f t="shared" si="4"/>
        <v>849</v>
      </c>
      <c r="J40" s="508">
        <f t="shared" si="4"/>
        <v>37.259999999999764</v>
      </c>
    </row>
    <row r="41" spans="1:10" s="69" customFormat="1" x14ac:dyDescent="0.2">
      <c r="A41" s="75">
        <v>30</v>
      </c>
      <c r="B41" s="477" t="str">
        <f>'[2]Anx 34 (a) &amp; 34 (b)'!B41</f>
        <v>YES BANK Ltd.</v>
      </c>
      <c r="C41" s="482">
        <f>'[2]Anx 34 (a) &amp; 34 (b)'!AC41</f>
        <v>33</v>
      </c>
      <c r="D41" s="482">
        <f>'[2]Anx 34 (a) &amp; 34 (b)'!AD41</f>
        <v>14.229999999999999</v>
      </c>
      <c r="E41" s="482">
        <f>'[2]Anx 34 (a) &amp; 34 (b)'!AE41</f>
        <v>427</v>
      </c>
      <c r="F41" s="482">
        <f>'[2]Anx 34 (a) &amp; 34 (b)'!AF41</f>
        <v>147.91999999999999</v>
      </c>
      <c r="G41" s="141">
        <v>539</v>
      </c>
      <c r="H41" s="508">
        <v>162.88999999999999</v>
      </c>
      <c r="I41" s="141">
        <f t="shared" si="4"/>
        <v>-112</v>
      </c>
      <c r="J41" s="508">
        <f t="shared" si="4"/>
        <v>-14.969999999999999</v>
      </c>
    </row>
    <row r="42" spans="1:10" s="69" customFormat="1" x14ac:dyDescent="0.2">
      <c r="A42" s="75">
        <v>31</v>
      </c>
      <c r="B42" s="477" t="str">
        <f>'[2]Anx 34 (a) &amp; 34 (b)'!B42</f>
        <v>Bandhan Bank</v>
      </c>
      <c r="C42" s="482">
        <f>'[2]Anx 34 (a) &amp; 34 (b)'!AC42</f>
        <v>2210</v>
      </c>
      <c r="D42" s="482">
        <f>'[2]Anx 34 (a) &amp; 34 (b)'!AD42</f>
        <v>8.3483000000000001</v>
      </c>
      <c r="E42" s="482">
        <f>'[2]Anx 34 (a) &amp; 34 (b)'!AE42</f>
        <v>44667</v>
      </c>
      <c r="F42" s="482">
        <f>'[2]Anx 34 (a) &amp; 34 (b)'!AF42</f>
        <v>103.93480000000001</v>
      </c>
      <c r="G42" s="141">
        <v>44542</v>
      </c>
      <c r="H42" s="508">
        <v>101.0629</v>
      </c>
      <c r="I42" s="141">
        <f t="shared" si="4"/>
        <v>125</v>
      </c>
      <c r="J42" s="508">
        <f t="shared" si="4"/>
        <v>2.8719000000000108</v>
      </c>
    </row>
    <row r="43" spans="1:10" s="69" customFormat="1" x14ac:dyDescent="0.2">
      <c r="A43" s="75">
        <v>32</v>
      </c>
      <c r="B43" s="477" t="str">
        <f>'[2]Anx 34 (a) &amp; 34 (b)'!B43</f>
        <v>DCB Bank Ltd</v>
      </c>
      <c r="C43" s="482">
        <f>'[2]Anx 34 (a) &amp; 34 (b)'!AC43</f>
        <v>5</v>
      </c>
      <c r="D43" s="482">
        <f>'[2]Anx 34 (a) &amp; 34 (b)'!AD43</f>
        <v>0.23269999999999999</v>
      </c>
      <c r="E43" s="482">
        <f>'[2]Anx 34 (a) &amp; 34 (b)'!AE43</f>
        <v>3673</v>
      </c>
      <c r="F43" s="482">
        <f>'[2]Anx 34 (a) &amp; 34 (b)'!AF43</f>
        <v>77.297700000000006</v>
      </c>
      <c r="G43" s="141">
        <v>3778</v>
      </c>
      <c r="H43" s="508">
        <v>75.690299999999993</v>
      </c>
      <c r="I43" s="141">
        <f t="shared" si="4"/>
        <v>-105</v>
      </c>
      <c r="J43" s="508">
        <f t="shared" si="4"/>
        <v>1.6074000000000126</v>
      </c>
    </row>
    <row r="44" spans="1:10" s="69" customFormat="1" x14ac:dyDescent="0.2">
      <c r="A44" s="75">
        <v>33</v>
      </c>
      <c r="B44" s="477" t="str">
        <f>'[2]Anx 34 (a) &amp; 34 (b)'!B44</f>
        <v xml:space="preserve">IDFC Bank </v>
      </c>
      <c r="C44" s="482">
        <f>'[2]Anx 34 (a) &amp; 34 (b)'!AC44</f>
        <v>267</v>
      </c>
      <c r="D44" s="482">
        <f>'[2]Anx 34 (a) &amp; 34 (b)'!AD44</f>
        <v>0.28400000000000003</v>
      </c>
      <c r="E44" s="482">
        <f>'[2]Anx 34 (a) &amp; 34 (b)'!AE44</f>
        <v>28306</v>
      </c>
      <c r="F44" s="482">
        <f>'[2]Anx 34 (a) &amp; 34 (b)'!AF44</f>
        <v>100.03</v>
      </c>
      <c r="G44" s="69">
        <v>28306</v>
      </c>
      <c r="H44" s="69">
        <v>100.03</v>
      </c>
      <c r="I44" s="141">
        <f t="shared" si="4"/>
        <v>0</v>
      </c>
      <c r="J44" s="508">
        <f t="shared" si="4"/>
        <v>0</v>
      </c>
    </row>
    <row r="45" spans="1:10" s="70" customFormat="1" ht="15.75" x14ac:dyDescent="0.25">
      <c r="A45" s="71"/>
      <c r="B45" s="467" t="s">
        <v>53</v>
      </c>
      <c r="C45" s="487">
        <f>SUM(C24:C44)</f>
        <v>40675</v>
      </c>
      <c r="D45" s="487">
        <f t="shared" ref="D45:H45" si="5">SUM(D24:D44)</f>
        <v>537.81375000000003</v>
      </c>
      <c r="E45" s="487">
        <f t="shared" si="5"/>
        <v>275517</v>
      </c>
      <c r="F45" s="487">
        <f t="shared" si="5"/>
        <v>6579.4484999999995</v>
      </c>
      <c r="G45" s="487">
        <f t="shared" si="5"/>
        <v>279794</v>
      </c>
      <c r="H45" s="487">
        <f t="shared" si="5"/>
        <v>6715.43246</v>
      </c>
      <c r="I45" s="135">
        <f t="shared" si="4"/>
        <v>-4277</v>
      </c>
      <c r="J45" s="509">
        <f t="shared" si="4"/>
        <v>-135.98396000000048</v>
      </c>
    </row>
    <row r="46" spans="1:10" s="69" customFormat="1" ht="15.75" x14ac:dyDescent="0.25">
      <c r="A46" s="71"/>
      <c r="B46" s="467" t="s">
        <v>55</v>
      </c>
      <c r="C46" s="482"/>
      <c r="D46" s="492"/>
      <c r="E46" s="471"/>
      <c r="F46" s="516"/>
      <c r="G46" s="517"/>
      <c r="H46" s="518"/>
      <c r="I46" s="141"/>
      <c r="J46" s="508"/>
    </row>
    <row r="47" spans="1:10" s="69" customFormat="1" x14ac:dyDescent="0.2">
      <c r="A47" s="75">
        <v>34</v>
      </c>
      <c r="B47" s="477" t="str">
        <f>'[2]Anx 34 (a) &amp; 34 (b)'!B47</f>
        <v>Karnataka Grameena Bank</v>
      </c>
      <c r="C47" s="482">
        <f>'[2]Anx 34 (a) &amp; 34 (b)'!AC47</f>
        <v>6865</v>
      </c>
      <c r="D47" s="482">
        <f>'[2]Anx 34 (a) &amp; 34 (b)'!AD47</f>
        <v>56.79</v>
      </c>
      <c r="E47" s="482">
        <f>'[2]Anx 34 (a) &amp; 34 (b)'!AE47</f>
        <v>54234</v>
      </c>
      <c r="F47" s="482">
        <f>'[2]Anx 34 (a) &amp; 34 (b)'!AF47</f>
        <v>634.55000000000007</v>
      </c>
      <c r="G47" s="141">
        <v>52703</v>
      </c>
      <c r="H47" s="508">
        <v>618.21</v>
      </c>
      <c r="I47" s="141">
        <f t="shared" ref="I47:J53" si="6">E47-G47</f>
        <v>1531</v>
      </c>
      <c r="J47" s="508">
        <f t="shared" si="6"/>
        <v>16.340000000000032</v>
      </c>
    </row>
    <row r="48" spans="1:10" s="69" customFormat="1" x14ac:dyDescent="0.2">
      <c r="A48" s="75">
        <v>35</v>
      </c>
      <c r="B48" s="477" t="str">
        <f>'[2]Anx 34 (a) &amp; 34 (b)'!B48</f>
        <v>Karnataka Vikas Grameena Bank</v>
      </c>
      <c r="C48" s="482">
        <f>'[2]Anx 34 (a) &amp; 34 (b)'!AC48</f>
        <v>2840</v>
      </c>
      <c r="D48" s="482">
        <f>'[2]Anx 34 (a) &amp; 34 (b)'!AD48</f>
        <v>33.505499999999998</v>
      </c>
      <c r="E48" s="482">
        <f>'[2]Anx 34 (a) &amp; 34 (b)'!AE48</f>
        <v>138726</v>
      </c>
      <c r="F48" s="482">
        <f>'[2]Anx 34 (a) &amp; 34 (b)'!AF48</f>
        <v>1250.2329999999999</v>
      </c>
      <c r="G48" s="141">
        <v>136684</v>
      </c>
      <c r="H48" s="508">
        <v>1238.3330000000001</v>
      </c>
      <c r="I48" s="141">
        <f t="shared" si="6"/>
        <v>2042</v>
      </c>
      <c r="J48" s="508">
        <f t="shared" si="6"/>
        <v>11.899999999999864</v>
      </c>
    </row>
    <row r="49" spans="1:10" s="70" customFormat="1" ht="15.75" x14ac:dyDescent="0.25">
      <c r="A49" s="71"/>
      <c r="B49" s="467" t="s">
        <v>58</v>
      </c>
      <c r="C49" s="487">
        <f t="shared" ref="C49:H49" si="7">SUM(C47:C48)</f>
        <v>9705</v>
      </c>
      <c r="D49" s="487">
        <f t="shared" si="7"/>
        <v>90.295500000000004</v>
      </c>
      <c r="E49" s="487">
        <f t="shared" si="7"/>
        <v>192960</v>
      </c>
      <c r="F49" s="487">
        <f t="shared" si="7"/>
        <v>1884.7829999999999</v>
      </c>
      <c r="G49" s="487">
        <f t="shared" si="7"/>
        <v>189387</v>
      </c>
      <c r="H49" s="487">
        <f t="shared" si="7"/>
        <v>1856.5430000000001</v>
      </c>
      <c r="I49" s="135">
        <f t="shared" si="6"/>
        <v>3573</v>
      </c>
      <c r="J49" s="509">
        <f t="shared" si="6"/>
        <v>28.239999999999782</v>
      </c>
    </row>
    <row r="50" spans="1:10" s="70" customFormat="1" ht="15.75" x14ac:dyDescent="0.25">
      <c r="A50" s="71"/>
      <c r="B50" s="467"/>
      <c r="C50" s="487"/>
      <c r="D50" s="487"/>
      <c r="E50" s="487"/>
      <c r="F50" s="487"/>
      <c r="G50" s="487"/>
      <c r="H50" s="487"/>
      <c r="I50" s="135"/>
      <c r="J50" s="509"/>
    </row>
    <row r="51" spans="1:10" s="70" customFormat="1" ht="15.75" x14ac:dyDescent="0.25">
      <c r="A51" s="73" t="s">
        <v>60</v>
      </c>
      <c r="B51" s="467"/>
      <c r="C51" s="487">
        <f t="shared" ref="C51:H51" si="8">SUM(C10+C21+C45+C49)</f>
        <v>124786</v>
      </c>
      <c r="D51" s="487">
        <f t="shared" si="8"/>
        <v>2881.95975</v>
      </c>
      <c r="E51" s="487">
        <f t="shared" si="8"/>
        <v>2202352</v>
      </c>
      <c r="F51" s="487">
        <f t="shared" si="8"/>
        <v>55561.616300000002</v>
      </c>
      <c r="G51" s="487">
        <f t="shared" si="8"/>
        <v>2172805</v>
      </c>
      <c r="H51" s="487">
        <f t="shared" si="8"/>
        <v>55935.123660000005</v>
      </c>
      <c r="I51" s="135">
        <f t="shared" si="6"/>
        <v>29547</v>
      </c>
      <c r="J51" s="509">
        <f t="shared" si="6"/>
        <v>-373.50736000000325</v>
      </c>
    </row>
    <row r="52" spans="1:10" s="70" customFormat="1" ht="15.75" x14ac:dyDescent="0.25">
      <c r="A52" s="73"/>
      <c r="B52" s="467"/>
      <c r="C52" s="487"/>
      <c r="D52" s="487"/>
      <c r="E52" s="487"/>
      <c r="F52" s="487"/>
      <c r="G52" s="487"/>
      <c r="H52" s="487"/>
      <c r="I52" s="135"/>
      <c r="J52" s="509"/>
    </row>
    <row r="53" spans="1:10" s="70" customFormat="1" ht="15.75" x14ac:dyDescent="0.25">
      <c r="A53" s="73" t="s">
        <v>138</v>
      </c>
      <c r="B53" s="467"/>
      <c r="C53" s="487">
        <f t="shared" ref="C53:H53" si="9">SUM(C10+C21+C45)</f>
        <v>115081</v>
      </c>
      <c r="D53" s="487">
        <f t="shared" si="9"/>
        <v>2791.6642499999998</v>
      </c>
      <c r="E53" s="487">
        <f t="shared" si="9"/>
        <v>2009392</v>
      </c>
      <c r="F53" s="487">
        <f t="shared" si="9"/>
        <v>53676.833299999998</v>
      </c>
      <c r="G53" s="487">
        <f t="shared" si="9"/>
        <v>1983418</v>
      </c>
      <c r="H53" s="487">
        <f t="shared" si="9"/>
        <v>54078.580660000007</v>
      </c>
      <c r="I53" s="135">
        <f t="shared" si="6"/>
        <v>25974</v>
      </c>
      <c r="J53" s="509">
        <f t="shared" si="6"/>
        <v>-401.74736000000848</v>
      </c>
    </row>
    <row r="54" spans="1:10" s="70" customFormat="1" ht="15.75" x14ac:dyDescent="0.25">
      <c r="A54" s="73"/>
      <c r="B54" s="467"/>
      <c r="C54" s="487"/>
      <c r="D54" s="510"/>
      <c r="E54" s="510"/>
      <c r="F54" s="511"/>
      <c r="G54" s="510"/>
      <c r="H54" s="510"/>
      <c r="I54" s="135"/>
      <c r="J54" s="509"/>
    </row>
    <row r="55" spans="1:10" s="69" customFormat="1" ht="15.75" x14ac:dyDescent="0.25">
      <c r="A55" s="71" t="s">
        <v>61</v>
      </c>
      <c r="B55" s="467" t="s">
        <v>62</v>
      </c>
      <c r="C55" s="482"/>
      <c r="D55" s="28"/>
      <c r="E55" s="138"/>
      <c r="F55" s="512"/>
      <c r="G55" s="141"/>
      <c r="H55" s="508"/>
      <c r="I55" s="141"/>
      <c r="J55" s="508"/>
    </row>
    <row r="56" spans="1:10" s="69" customFormat="1" x14ac:dyDescent="0.2">
      <c r="A56" s="75">
        <v>36</v>
      </c>
      <c r="B56" s="477" t="str">
        <f>'[2]Anx 34 (a) &amp; 34 (b)'!B56</f>
        <v>KSCARD Bk.Ltd</v>
      </c>
      <c r="C56" s="482">
        <f>'[2]Anx 34 (a) &amp; 34 (b)'!AC56</f>
        <v>0</v>
      </c>
      <c r="D56" s="482">
        <f>'[2]Anx 34 (a) &amp; 34 (b)'!AD56</f>
        <v>0</v>
      </c>
      <c r="E56" s="482">
        <f>'[2]Anx 34 (a) &amp; 34 (b)'!AE56</f>
        <v>0</v>
      </c>
      <c r="F56" s="482">
        <f>'[2]Anx 34 (a) &amp; 34 (b)'!AF56</f>
        <v>0</v>
      </c>
      <c r="G56" s="141">
        <v>0</v>
      </c>
      <c r="H56" s="508">
        <v>0</v>
      </c>
      <c r="I56" s="141">
        <f t="shared" ref="I56:J61" si="10">E56-G56</f>
        <v>0</v>
      </c>
      <c r="J56" s="508">
        <f t="shared" si="10"/>
        <v>0</v>
      </c>
    </row>
    <row r="57" spans="1:10" x14ac:dyDescent="0.2">
      <c r="A57" s="75">
        <v>37</v>
      </c>
      <c r="B57" s="477" t="str">
        <f>'[2]Anx 34 (a) &amp; 34 (b)'!B57</f>
        <v xml:space="preserve">K.S.Coop Apex Bank ltd </v>
      </c>
      <c r="C57" s="482">
        <f>'[2]Anx 34 (a) &amp; 34 (b)'!AC57</f>
        <v>41247</v>
      </c>
      <c r="D57" s="482">
        <f>'[2]Anx 34 (a) &amp; 34 (b)'!AD57</f>
        <v>274.58439999999996</v>
      </c>
      <c r="E57" s="482">
        <f>'[2]Anx 34 (a) &amp; 34 (b)'!AE57</f>
        <v>147600</v>
      </c>
      <c r="F57" s="482">
        <f>'[2]Anx 34 (a) &amp; 34 (b)'!AF57</f>
        <v>1240.6636999999998</v>
      </c>
      <c r="G57" s="141">
        <v>189984</v>
      </c>
      <c r="H57" s="508">
        <v>1421.6990000000001</v>
      </c>
      <c r="I57" s="141">
        <f t="shared" si="10"/>
        <v>-42384</v>
      </c>
      <c r="J57" s="508">
        <f t="shared" si="10"/>
        <v>-181.03530000000023</v>
      </c>
    </row>
    <row r="58" spans="1:10" s="69" customFormat="1" x14ac:dyDescent="0.2">
      <c r="A58" s="75">
        <v>38</v>
      </c>
      <c r="B58" s="477" t="str">
        <f>'[2]Anx 34 (a) &amp; 34 (b)'!B58</f>
        <v>Indl.Co.Op.Bank ltd.</v>
      </c>
      <c r="C58" s="482">
        <f>'[2]Anx 34 (a) &amp; 34 (b)'!AC58</f>
        <v>0</v>
      </c>
      <c r="D58" s="482">
        <f>'[2]Anx 34 (a) &amp; 34 (b)'!AD58</f>
        <v>0</v>
      </c>
      <c r="E58" s="482">
        <f>'[2]Anx 34 (a) &amp; 34 (b)'!AE58</f>
        <v>0</v>
      </c>
      <c r="F58" s="482">
        <f>'[2]Anx 34 (a) &amp; 34 (b)'!AF58</f>
        <v>0</v>
      </c>
      <c r="G58" s="141">
        <v>0</v>
      </c>
      <c r="H58" s="508">
        <v>0</v>
      </c>
      <c r="I58" s="141">
        <f t="shared" si="10"/>
        <v>0</v>
      </c>
      <c r="J58" s="508">
        <f t="shared" si="10"/>
        <v>0</v>
      </c>
    </row>
    <row r="59" spans="1:10" s="70" customFormat="1" ht="15.75" x14ac:dyDescent="0.25">
      <c r="A59" s="71"/>
      <c r="B59" s="467" t="s">
        <v>66</v>
      </c>
      <c r="C59" s="487">
        <f>SUM(C56:C58)</f>
        <v>41247</v>
      </c>
      <c r="D59" s="487">
        <f t="shared" ref="D59:H59" si="11">SUM(D56:D58)</f>
        <v>274.58439999999996</v>
      </c>
      <c r="E59" s="487">
        <f t="shared" si="11"/>
        <v>147600</v>
      </c>
      <c r="F59" s="487">
        <f t="shared" si="11"/>
        <v>1240.6636999999998</v>
      </c>
      <c r="G59" s="487">
        <f t="shared" si="11"/>
        <v>189984</v>
      </c>
      <c r="H59" s="487">
        <f t="shared" si="11"/>
        <v>1421.6990000000001</v>
      </c>
      <c r="I59" s="135">
        <f t="shared" si="10"/>
        <v>-42384</v>
      </c>
      <c r="J59" s="509">
        <f t="shared" si="10"/>
        <v>-181.03530000000023</v>
      </c>
    </row>
    <row r="60" spans="1:10" s="69" customFormat="1" ht="15.75" x14ac:dyDescent="0.25">
      <c r="A60" s="75">
        <v>39</v>
      </c>
      <c r="B60" s="467" t="s">
        <v>68</v>
      </c>
      <c r="C60" s="482">
        <f>'[2]Anx 34 (a) &amp; 34 (b)'!AC60</f>
        <v>17</v>
      </c>
      <c r="D60" s="482">
        <f>'[2]Anx 34 (a) &amp; 34 (b)'!AD60</f>
        <v>4.2789000000000001</v>
      </c>
      <c r="E60" s="482">
        <f>'[2]Anx 34 (a) &amp; 34 (b)'!AE60</f>
        <v>274</v>
      </c>
      <c r="F60" s="482">
        <f>'[2]Anx 34 (a) &amp; 34 (b)'!AF60</f>
        <v>138.88329999999999</v>
      </c>
      <c r="G60" s="141">
        <v>275</v>
      </c>
      <c r="H60" s="508">
        <v>137.96449999999999</v>
      </c>
      <c r="I60" s="141">
        <f t="shared" si="10"/>
        <v>-1</v>
      </c>
      <c r="J60" s="508">
        <f t="shared" si="10"/>
        <v>0.9188000000000045</v>
      </c>
    </row>
    <row r="61" spans="1:10" s="69" customFormat="1" ht="15.75" x14ac:dyDescent="0.25">
      <c r="A61" s="71"/>
      <c r="B61" s="467" t="s">
        <v>69</v>
      </c>
      <c r="C61" s="496">
        <f>C60</f>
        <v>17</v>
      </c>
      <c r="D61" s="496">
        <f t="shared" ref="D61:H61" si="12">D60</f>
        <v>4.2789000000000001</v>
      </c>
      <c r="E61" s="496">
        <f t="shared" si="12"/>
        <v>274</v>
      </c>
      <c r="F61" s="496">
        <f t="shared" si="12"/>
        <v>138.88329999999999</v>
      </c>
      <c r="G61" s="496">
        <f t="shared" si="12"/>
        <v>275</v>
      </c>
      <c r="H61" s="496">
        <f t="shared" si="12"/>
        <v>137.96449999999999</v>
      </c>
      <c r="I61" s="141">
        <f t="shared" si="10"/>
        <v>-1</v>
      </c>
      <c r="J61" s="508">
        <f t="shared" si="10"/>
        <v>0.9188000000000045</v>
      </c>
    </row>
    <row r="62" spans="1:10" s="69" customFormat="1" ht="15.75" x14ac:dyDescent="0.25">
      <c r="A62" s="75" t="s">
        <v>139</v>
      </c>
      <c r="B62" s="467" t="s">
        <v>71</v>
      </c>
      <c r="C62" s="478"/>
      <c r="D62" s="479"/>
      <c r="E62" s="480"/>
      <c r="F62" s="519"/>
      <c r="G62" s="520"/>
      <c r="H62" s="521"/>
      <c r="I62" s="141"/>
      <c r="J62" s="508"/>
    </row>
    <row r="63" spans="1:10" s="69" customFormat="1" x14ac:dyDescent="0.2">
      <c r="A63" s="75">
        <v>40</v>
      </c>
      <c r="B63" s="477" t="str">
        <f>'[2]Anx 34 (a) &amp; 34 (b)'!B63</f>
        <v>Equitas Small Finance Bank</v>
      </c>
      <c r="C63" s="482">
        <f>'[2]Anx 34 (a) &amp; 34 (b)'!AC63</f>
        <v>1424</v>
      </c>
      <c r="D63" s="482">
        <f>'[2]Anx 34 (a) &amp; 34 (b)'!AD63</f>
        <v>2.0842000000000001</v>
      </c>
      <c r="E63" s="482">
        <f>'[2]Anx 34 (a) &amp; 34 (b)'!AE63</f>
        <v>22574</v>
      </c>
      <c r="F63" s="482">
        <f>'[2]Anx 34 (a) &amp; 34 (b)'!AF63</f>
        <v>36.199999999999996</v>
      </c>
      <c r="G63" s="74">
        <v>27243</v>
      </c>
      <c r="H63" s="479">
        <v>40.04</v>
      </c>
      <c r="I63" s="141">
        <f t="shared" ref="I63:J72" si="13">E63-G63</f>
        <v>-4669</v>
      </c>
      <c r="J63" s="508">
        <f t="shared" si="13"/>
        <v>-3.8400000000000034</v>
      </c>
    </row>
    <row r="64" spans="1:10" s="69" customFormat="1" x14ac:dyDescent="0.2">
      <c r="A64" s="75">
        <v>41</v>
      </c>
      <c r="B64" s="477" t="str">
        <f>'[2]Anx 34 (a) &amp; 34 (b)'!B64</f>
        <v>Ujjivan Small Finnance</v>
      </c>
      <c r="C64" s="482">
        <f>'[2]Anx 34 (a) &amp; 34 (b)'!AC64</f>
        <v>1168</v>
      </c>
      <c r="D64" s="482">
        <f>'[2]Anx 34 (a) &amp; 34 (b)'!AD64</f>
        <v>5.0203000000000007</v>
      </c>
      <c r="E64" s="482">
        <f>'[2]Anx 34 (a) &amp; 34 (b)'!AE64</f>
        <v>84498</v>
      </c>
      <c r="F64" s="482">
        <f>'[2]Anx 34 (a) &amp; 34 (b)'!AF64</f>
        <v>186.59024306999999</v>
      </c>
      <c r="G64" s="74">
        <v>86204</v>
      </c>
      <c r="H64" s="479">
        <v>191.907758</v>
      </c>
      <c r="I64" s="141">
        <f t="shared" si="13"/>
        <v>-1706</v>
      </c>
      <c r="J64" s="508">
        <f t="shared" si="13"/>
        <v>-5.3175149300000157</v>
      </c>
    </row>
    <row r="65" spans="1:10" s="69" customFormat="1" x14ac:dyDescent="0.2">
      <c r="A65" s="75">
        <v>42</v>
      </c>
      <c r="B65" s="477" t="str">
        <f>'[2]Anx 34 (a) &amp; 34 (b)'!B65</f>
        <v>Suryoday Small Finance Bank</v>
      </c>
      <c r="C65" s="482">
        <f>'[2]Anx 34 (a) &amp; 34 (b)'!AC65</f>
        <v>0</v>
      </c>
      <c r="D65" s="482">
        <f>'[2]Anx 34 (a) &amp; 34 (b)'!AD65</f>
        <v>0</v>
      </c>
      <c r="E65" s="482">
        <f>'[2]Anx 34 (a) &amp; 34 (b)'!AE65</f>
        <v>23188</v>
      </c>
      <c r="F65" s="482">
        <f>'[2]Anx 34 (a) &amp; 34 (b)'!AF65</f>
        <v>44.750799999999991</v>
      </c>
      <c r="G65" s="74">
        <v>0</v>
      </c>
      <c r="H65" s="479">
        <v>0</v>
      </c>
      <c r="I65" s="141">
        <f t="shared" si="13"/>
        <v>23188</v>
      </c>
      <c r="J65" s="508">
        <f t="shared" si="13"/>
        <v>44.750799999999991</v>
      </c>
    </row>
    <row r="66" spans="1:10" s="69" customFormat="1" x14ac:dyDescent="0.2">
      <c r="A66" s="75">
        <v>43</v>
      </c>
      <c r="B66" s="477" t="str">
        <f>'[2]Anx 34 (a) &amp; 34 (b)'!B66</f>
        <v>ESAF Small Finance Bank</v>
      </c>
      <c r="C66" s="482">
        <f>'[2]Anx 34 (a) &amp; 34 (b)'!AC66</f>
        <v>19426</v>
      </c>
      <c r="D66" s="482">
        <f>'[2]Anx 34 (a) &amp; 34 (b)'!AD66</f>
        <v>85.722300000000018</v>
      </c>
      <c r="E66" s="482">
        <f>'[2]Anx 34 (a) &amp; 34 (b)'!AE66</f>
        <v>1500</v>
      </c>
      <c r="F66" s="482">
        <f>'[2]Anx 34 (a) &amp; 34 (b)'!AF66</f>
        <v>4.8263100000000003</v>
      </c>
      <c r="G66" s="74">
        <v>0</v>
      </c>
      <c r="H66" s="479">
        <v>0</v>
      </c>
      <c r="I66" s="141">
        <f t="shared" si="13"/>
        <v>1500</v>
      </c>
      <c r="J66" s="508">
        <f t="shared" si="13"/>
        <v>4.8263100000000003</v>
      </c>
    </row>
    <row r="67" spans="1:10" s="70" customFormat="1" ht="15.75" x14ac:dyDescent="0.25">
      <c r="A67" s="71"/>
      <c r="B67" s="467" t="s">
        <v>76</v>
      </c>
      <c r="C67" s="496">
        <f>SUM(C63:C66)</f>
        <v>22018</v>
      </c>
      <c r="D67" s="496">
        <f t="shared" ref="D67:H67" si="14">SUM(D63:D66)</f>
        <v>92.82680000000002</v>
      </c>
      <c r="E67" s="496">
        <f t="shared" si="14"/>
        <v>131760</v>
      </c>
      <c r="F67" s="496">
        <f t="shared" si="14"/>
        <v>272.36735306999992</v>
      </c>
      <c r="G67" s="496">
        <f t="shared" si="14"/>
        <v>113447</v>
      </c>
      <c r="H67" s="496">
        <f t="shared" si="14"/>
        <v>231.94775799999999</v>
      </c>
      <c r="I67" s="141">
        <f t="shared" si="13"/>
        <v>18313</v>
      </c>
      <c r="J67" s="508">
        <f t="shared" si="13"/>
        <v>40.419595069999929</v>
      </c>
    </row>
    <row r="68" spans="1:10" s="70" customFormat="1" ht="15.75" x14ac:dyDescent="0.25">
      <c r="A68" s="75" t="s">
        <v>140</v>
      </c>
      <c r="B68" s="467" t="s">
        <v>78</v>
      </c>
      <c r="C68" s="498"/>
      <c r="D68" s="498"/>
      <c r="E68" s="498"/>
      <c r="F68" s="498"/>
      <c r="G68" s="498"/>
      <c r="H68" s="498"/>
      <c r="I68" s="141"/>
      <c r="J68" s="508"/>
    </row>
    <row r="69" spans="1:10" s="70" customFormat="1" ht="15.75" x14ac:dyDescent="0.25">
      <c r="A69" s="75">
        <v>44</v>
      </c>
      <c r="B69" s="477" t="str">
        <f>'[2]Anx 34 (a) &amp; 34 (b)'!B69</f>
        <v>India Post Payments Bank Limited</v>
      </c>
      <c r="C69" s="482">
        <f>'[2]Anx 34 (a) &amp; 34 (b)'!AC69</f>
        <v>0</v>
      </c>
      <c r="D69" s="482">
        <f>'[2]Anx 34 (a) &amp; 34 (b)'!AD69</f>
        <v>0</v>
      </c>
      <c r="E69" s="482">
        <f>'[2]Anx 34 (a) &amp; 34 (b)'!AE69</f>
        <v>0</v>
      </c>
      <c r="F69" s="482">
        <f>'[2]Anx 34 (a) &amp; 34 (b)'!AF69</f>
        <v>0</v>
      </c>
      <c r="G69" s="498">
        <v>0</v>
      </c>
      <c r="H69" s="498">
        <v>0</v>
      </c>
      <c r="I69" s="141">
        <f t="shared" ref="I69:J71" si="15">E69-G69</f>
        <v>0</v>
      </c>
      <c r="J69" s="508">
        <f t="shared" si="15"/>
        <v>0</v>
      </c>
    </row>
    <row r="70" spans="1:10" s="70" customFormat="1" ht="15.75" x14ac:dyDescent="0.25">
      <c r="A70" s="75">
        <v>45</v>
      </c>
      <c r="B70" s="477" t="str">
        <f>'[2]Anx 34 (a) &amp; 34 (b)'!B70</f>
        <v>Airtel Payments Bank</v>
      </c>
      <c r="C70" s="482">
        <f>'[2]Anx 34 (a) &amp; 34 (b)'!AC70</f>
        <v>0</v>
      </c>
      <c r="D70" s="482">
        <f>'[2]Anx 34 (a) &amp; 34 (b)'!AD70</f>
        <v>0</v>
      </c>
      <c r="E70" s="482">
        <f>'[2]Anx 34 (a) &amp; 34 (b)'!AE70</f>
        <v>0</v>
      </c>
      <c r="F70" s="482">
        <f>'[2]Anx 34 (a) &amp; 34 (b)'!AF70</f>
        <v>0</v>
      </c>
      <c r="G70" s="498">
        <v>0</v>
      </c>
      <c r="H70" s="498">
        <v>0</v>
      </c>
      <c r="I70" s="141">
        <f t="shared" si="15"/>
        <v>0</v>
      </c>
      <c r="J70" s="508">
        <f t="shared" si="15"/>
        <v>0</v>
      </c>
    </row>
    <row r="71" spans="1:10" s="70" customFormat="1" ht="15.75" x14ac:dyDescent="0.25">
      <c r="A71" s="71"/>
      <c r="B71" s="467" t="s">
        <v>81</v>
      </c>
      <c r="C71" s="498">
        <f t="shared" ref="C71:H71" si="16">SUM(C69:C70)</f>
        <v>0</v>
      </c>
      <c r="D71" s="498">
        <f t="shared" si="16"/>
        <v>0</v>
      </c>
      <c r="E71" s="498">
        <f t="shared" si="16"/>
        <v>0</v>
      </c>
      <c r="F71" s="498">
        <f t="shared" si="16"/>
        <v>0</v>
      </c>
      <c r="G71" s="498">
        <f t="shared" si="16"/>
        <v>0</v>
      </c>
      <c r="H71" s="498">
        <f t="shared" si="16"/>
        <v>0</v>
      </c>
      <c r="I71" s="141">
        <f t="shared" si="15"/>
        <v>0</v>
      </c>
      <c r="J71" s="508">
        <f t="shared" si="15"/>
        <v>0</v>
      </c>
    </row>
    <row r="72" spans="1:10" s="70" customFormat="1" ht="16.5" thickBot="1" x14ac:dyDescent="0.3">
      <c r="A72" s="71"/>
      <c r="B72" s="467" t="s">
        <v>82</v>
      </c>
      <c r="C72" s="502">
        <f t="shared" ref="C72:H72" si="17">SUM(C51+C59+C61+C67+C71)</f>
        <v>188068</v>
      </c>
      <c r="D72" s="502">
        <f t="shared" si="17"/>
        <v>3253.6498499999993</v>
      </c>
      <c r="E72" s="502">
        <f t="shared" si="17"/>
        <v>2481986</v>
      </c>
      <c r="F72" s="502">
        <f t="shared" si="17"/>
        <v>57213.530653070004</v>
      </c>
      <c r="G72" s="502">
        <f t="shared" si="17"/>
        <v>2476511</v>
      </c>
      <c r="H72" s="502">
        <f t="shared" si="17"/>
        <v>57726.734918000009</v>
      </c>
      <c r="I72" s="135">
        <f t="shared" si="13"/>
        <v>5475</v>
      </c>
      <c r="J72" s="509">
        <f t="shared" si="13"/>
        <v>-513.20426493000559</v>
      </c>
    </row>
    <row r="73" spans="1:10" x14ac:dyDescent="0.2">
      <c r="A73" s="504"/>
      <c r="B73" s="476"/>
      <c r="C73" s="506"/>
      <c r="D73" s="505"/>
      <c r="E73" s="505"/>
      <c r="F73" s="505"/>
      <c r="G73" s="476"/>
      <c r="H73" s="476"/>
    </row>
    <row r="74" spans="1:10" x14ac:dyDescent="0.2">
      <c r="A74" s="504"/>
      <c r="B74" s="476"/>
      <c r="C74" s="506"/>
      <c r="D74" s="505"/>
      <c r="E74" s="505"/>
      <c r="F74" s="505"/>
      <c r="G74" s="476"/>
      <c r="H74" s="476"/>
    </row>
    <row r="75" spans="1:10" x14ac:dyDescent="0.2">
      <c r="A75" s="504"/>
      <c r="B75" s="476"/>
      <c r="C75" s="506"/>
      <c r="D75" s="505"/>
      <c r="E75" s="505"/>
      <c r="F75" s="505"/>
      <c r="G75" s="476"/>
      <c r="H75" s="476"/>
    </row>
    <row r="76" spans="1:10" x14ac:dyDescent="0.2">
      <c r="A76" s="504"/>
      <c r="B76" s="476"/>
      <c r="C76" s="506"/>
      <c r="D76" s="505"/>
      <c r="E76" s="505"/>
      <c r="F76" s="505"/>
      <c r="G76" s="476"/>
      <c r="H76" s="476"/>
    </row>
    <row r="77" spans="1:10" x14ac:dyDescent="0.2">
      <c r="A77" s="504"/>
      <c r="B77" s="476"/>
      <c r="C77" s="506"/>
      <c r="D77" s="505"/>
      <c r="E77" s="505"/>
      <c r="F77" s="505"/>
      <c r="G77" s="476"/>
      <c r="H77" s="476"/>
    </row>
    <row r="78" spans="1:10" x14ac:dyDescent="0.2">
      <c r="A78" s="504"/>
      <c r="B78" s="476"/>
      <c r="C78" s="506"/>
      <c r="D78" s="505"/>
      <c r="E78" s="505"/>
      <c r="F78" s="505"/>
      <c r="G78" s="476"/>
      <c r="H78" s="476"/>
    </row>
    <row r="79" spans="1:10" x14ac:dyDescent="0.2">
      <c r="A79" s="504"/>
      <c r="B79" s="476"/>
      <c r="C79" s="506"/>
      <c r="D79" s="505"/>
      <c r="E79" s="505"/>
      <c r="F79" s="505"/>
      <c r="G79" s="476"/>
      <c r="H79" s="476"/>
    </row>
    <row r="80" spans="1:10" x14ac:dyDescent="0.2">
      <c r="A80" s="504"/>
      <c r="B80" s="476"/>
      <c r="C80" s="506"/>
      <c r="D80" s="505"/>
      <c r="E80" s="505"/>
      <c r="F80" s="505"/>
      <c r="G80" s="476"/>
      <c r="H80" s="476"/>
    </row>
    <row r="81" spans="1:8" x14ac:dyDescent="0.2">
      <c r="A81" s="504"/>
      <c r="B81" s="476"/>
      <c r="C81" s="506"/>
      <c r="D81" s="505"/>
      <c r="E81" s="505"/>
      <c r="F81" s="505"/>
      <c r="G81" s="476"/>
      <c r="H81" s="476"/>
    </row>
    <row r="82" spans="1:8" x14ac:dyDescent="0.2">
      <c r="A82" s="504"/>
      <c r="B82" s="476"/>
      <c r="C82" s="506"/>
      <c r="D82" s="505"/>
      <c r="E82" s="505"/>
      <c r="F82" s="505"/>
      <c r="G82" s="476"/>
      <c r="H82" s="476"/>
    </row>
    <row r="83" spans="1:8" x14ac:dyDescent="0.2">
      <c r="A83" s="504"/>
      <c r="B83" s="476"/>
      <c r="C83" s="506"/>
      <c r="D83" s="505"/>
      <c r="E83" s="505"/>
      <c r="F83" s="505"/>
      <c r="G83" s="476"/>
      <c r="H83" s="476"/>
    </row>
    <row r="84" spans="1:8" x14ac:dyDescent="0.2">
      <c r="A84" s="504"/>
      <c r="B84" s="476"/>
      <c r="C84" s="506"/>
      <c r="D84" s="505"/>
      <c r="E84" s="505"/>
      <c r="F84" s="505"/>
      <c r="G84" s="476"/>
      <c r="H84" s="476"/>
    </row>
    <row r="85" spans="1:8" x14ac:dyDescent="0.2">
      <c r="A85" s="504"/>
      <c r="B85" s="476"/>
      <c r="C85" s="506"/>
      <c r="D85" s="505"/>
      <c r="E85" s="505"/>
      <c r="F85" s="505"/>
      <c r="G85" s="476"/>
      <c r="H85" s="476"/>
    </row>
    <row r="86" spans="1:8" x14ac:dyDescent="0.2">
      <c r="A86" s="504"/>
      <c r="B86" s="476"/>
      <c r="C86" s="506"/>
      <c r="D86" s="505"/>
      <c r="E86" s="505"/>
      <c r="F86" s="505"/>
      <c r="G86" s="476"/>
      <c r="H86" s="476"/>
    </row>
    <row r="87" spans="1:8" x14ac:dyDescent="0.2">
      <c r="A87" s="504"/>
      <c r="B87" s="476"/>
      <c r="C87" s="506"/>
      <c r="D87" s="505"/>
      <c r="E87" s="505"/>
      <c r="F87" s="505"/>
      <c r="G87" s="476"/>
      <c r="H87" s="476"/>
    </row>
    <row r="88" spans="1:8" x14ac:dyDescent="0.2">
      <c r="A88" s="504"/>
      <c r="B88" s="476"/>
      <c r="C88" s="506"/>
      <c r="D88" s="505"/>
      <c r="E88" s="505"/>
      <c r="F88" s="505"/>
      <c r="G88" s="476"/>
      <c r="H88" s="476"/>
    </row>
    <row r="89" spans="1:8" x14ac:dyDescent="0.2">
      <c r="A89" s="504"/>
      <c r="B89" s="476"/>
      <c r="C89" s="506"/>
      <c r="D89" s="505"/>
      <c r="E89" s="505"/>
      <c r="F89" s="505"/>
      <c r="G89" s="476"/>
      <c r="H89" s="476"/>
    </row>
  </sheetData>
  <mergeCells count="10">
    <mergeCell ref="A1:J1"/>
    <mergeCell ref="A2:J2"/>
    <mergeCell ref="A3:A4"/>
    <mergeCell ref="B3:B4"/>
    <mergeCell ref="C3:F3"/>
    <mergeCell ref="G3:H3"/>
    <mergeCell ref="I3:J4"/>
    <mergeCell ref="C4:D4"/>
    <mergeCell ref="E4:F4"/>
    <mergeCell ref="G4:H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activeCell="I3" sqref="I3"/>
    </sheetView>
  </sheetViews>
  <sheetFormatPr defaultRowHeight="15" x14ac:dyDescent="0.25"/>
  <cols>
    <col min="1" max="1" width="7.7109375" customWidth="1"/>
    <col min="2" max="2" width="47" customWidth="1"/>
    <col min="3" max="3" width="15.5703125" customWidth="1"/>
    <col min="4" max="4" width="22.28515625" customWidth="1"/>
    <col min="5" max="5" width="18.140625" customWidth="1"/>
    <col min="6" max="6" width="20.140625" customWidth="1"/>
  </cols>
  <sheetData>
    <row r="1" spans="1:6" ht="26.25" x14ac:dyDescent="0.4">
      <c r="A1" s="1099" t="s">
        <v>818</v>
      </c>
      <c r="B1" s="1099"/>
      <c r="C1" s="1099"/>
      <c r="D1" s="1099"/>
      <c r="E1" s="1099"/>
      <c r="F1" s="1099"/>
    </row>
    <row r="2" spans="1:6" ht="26.25" x14ac:dyDescent="0.4">
      <c r="A2" s="1099" t="s">
        <v>819</v>
      </c>
      <c r="B2" s="1099"/>
      <c r="C2" s="1099"/>
      <c r="D2" s="1099"/>
      <c r="E2" s="1099"/>
      <c r="F2" s="1099"/>
    </row>
    <row r="3" spans="1:6" ht="111.75" customHeight="1" x14ac:dyDescent="0.25">
      <c r="A3" s="1100" t="s">
        <v>820</v>
      </c>
      <c r="B3" s="1101" t="s">
        <v>2</v>
      </c>
      <c r="C3" s="1102" t="s">
        <v>821</v>
      </c>
      <c r="D3" s="1103"/>
      <c r="E3" s="1102" t="s">
        <v>822</v>
      </c>
      <c r="F3" s="1103"/>
    </row>
    <row r="4" spans="1:6" ht="69.75" customHeight="1" x14ac:dyDescent="0.35">
      <c r="A4" s="1100"/>
      <c r="B4" s="1101"/>
      <c r="C4" s="522" t="s">
        <v>158</v>
      </c>
      <c r="D4" s="523" t="s">
        <v>823</v>
      </c>
      <c r="E4" s="522" t="s">
        <v>158</v>
      </c>
      <c r="F4" s="523" t="s">
        <v>823</v>
      </c>
    </row>
    <row r="5" spans="1:6" ht="18.75" customHeight="1" x14ac:dyDescent="0.35">
      <c r="A5" s="116">
        <v>1</v>
      </c>
      <c r="B5" s="524" t="s">
        <v>14</v>
      </c>
      <c r="C5" s="524">
        <v>43800</v>
      </c>
      <c r="D5" s="524">
        <v>39420</v>
      </c>
      <c r="E5" s="524">
        <v>21383</v>
      </c>
      <c r="F5" s="524">
        <v>19244</v>
      </c>
    </row>
    <row r="6" spans="1:6" ht="18.75" customHeight="1" x14ac:dyDescent="0.35">
      <c r="A6" s="116">
        <v>2</v>
      </c>
      <c r="B6" s="524" t="s">
        <v>15</v>
      </c>
      <c r="C6" s="524">
        <v>237</v>
      </c>
      <c r="D6" s="524">
        <v>237</v>
      </c>
      <c r="E6" s="524">
        <v>527</v>
      </c>
      <c r="F6" s="524">
        <v>527</v>
      </c>
    </row>
    <row r="7" spans="1:6" ht="18.75" customHeight="1" x14ac:dyDescent="0.35">
      <c r="A7" s="116">
        <v>3</v>
      </c>
      <c r="B7" s="524" t="s">
        <v>16</v>
      </c>
      <c r="C7" s="524">
        <v>0</v>
      </c>
      <c r="D7" s="524">
        <v>0</v>
      </c>
      <c r="E7" s="524">
        <v>0</v>
      </c>
      <c r="F7" s="524">
        <v>0</v>
      </c>
    </row>
    <row r="8" spans="1:6" ht="18.75" customHeight="1" x14ac:dyDescent="0.35">
      <c r="A8" s="116">
        <v>4</v>
      </c>
      <c r="B8" s="524" t="s">
        <v>17</v>
      </c>
      <c r="C8" s="524">
        <v>6756</v>
      </c>
      <c r="D8" s="524">
        <v>6215</v>
      </c>
      <c r="E8" s="524">
        <v>19518</v>
      </c>
      <c r="F8" s="524">
        <v>18151</v>
      </c>
    </row>
    <row r="9" spans="1:6" ht="18.75" customHeight="1" x14ac:dyDescent="0.35">
      <c r="A9" s="116">
        <v>5</v>
      </c>
      <c r="B9" s="524" t="s">
        <v>21</v>
      </c>
      <c r="C9" s="524">
        <v>19</v>
      </c>
      <c r="D9" s="524">
        <v>18</v>
      </c>
      <c r="E9" s="524">
        <v>72</v>
      </c>
      <c r="F9" s="524">
        <v>71</v>
      </c>
    </row>
    <row r="10" spans="1:6" ht="18.75" customHeight="1" x14ac:dyDescent="0.35">
      <c r="A10" s="116">
        <v>6</v>
      </c>
      <c r="B10" s="524" t="s">
        <v>22</v>
      </c>
      <c r="C10" s="524">
        <v>0</v>
      </c>
      <c r="D10" s="524">
        <v>0</v>
      </c>
      <c r="E10" s="524">
        <v>0</v>
      </c>
      <c r="F10" s="524">
        <v>0</v>
      </c>
    </row>
    <row r="11" spans="1:6" ht="18.75" customHeight="1" x14ac:dyDescent="0.35">
      <c r="A11" s="116">
        <v>7</v>
      </c>
      <c r="B11" s="524" t="s">
        <v>23</v>
      </c>
      <c r="C11" s="524">
        <v>105</v>
      </c>
      <c r="D11" s="524">
        <v>105</v>
      </c>
      <c r="E11" s="524">
        <v>97</v>
      </c>
      <c r="F11" s="524">
        <v>97</v>
      </c>
    </row>
    <row r="12" spans="1:6" ht="18.75" customHeight="1" x14ac:dyDescent="0.35">
      <c r="A12" s="116">
        <v>8</v>
      </c>
      <c r="B12" s="524" t="s">
        <v>24</v>
      </c>
      <c r="C12" s="524">
        <v>12</v>
      </c>
      <c r="D12" s="524">
        <v>11</v>
      </c>
      <c r="E12" s="524">
        <v>40.11</v>
      </c>
      <c r="F12" s="524">
        <v>38</v>
      </c>
    </row>
    <row r="13" spans="1:6" ht="18.75" customHeight="1" x14ac:dyDescent="0.35">
      <c r="A13" s="116">
        <v>9</v>
      </c>
      <c r="B13" s="524" t="s">
        <v>25</v>
      </c>
      <c r="C13" s="524">
        <v>22</v>
      </c>
      <c r="D13" s="524">
        <v>22</v>
      </c>
      <c r="E13" s="524">
        <v>73.59</v>
      </c>
      <c r="F13" s="524">
        <v>73.59</v>
      </c>
    </row>
    <row r="14" spans="1:6" ht="18.75" customHeight="1" x14ac:dyDescent="0.35">
      <c r="A14" s="116">
        <v>10</v>
      </c>
      <c r="B14" s="524" t="s">
        <v>26</v>
      </c>
      <c r="C14" s="524">
        <v>0</v>
      </c>
      <c r="D14" s="524">
        <v>0</v>
      </c>
      <c r="E14" s="524">
        <v>19</v>
      </c>
      <c r="F14" s="524">
        <v>5</v>
      </c>
    </row>
    <row r="15" spans="1:6" ht="18.75" customHeight="1" x14ac:dyDescent="0.35">
      <c r="A15" s="116">
        <v>11</v>
      </c>
      <c r="B15" s="524" t="s">
        <v>27</v>
      </c>
      <c r="C15" s="524">
        <v>0</v>
      </c>
      <c r="D15" s="524">
        <v>0</v>
      </c>
      <c r="E15" s="524">
        <v>0</v>
      </c>
      <c r="F15" s="524">
        <v>0</v>
      </c>
    </row>
    <row r="16" spans="1:6" ht="18.75" customHeight="1" x14ac:dyDescent="0.35">
      <c r="A16" s="116">
        <v>12</v>
      </c>
      <c r="B16" s="524" t="s">
        <v>28</v>
      </c>
      <c r="C16" s="524">
        <v>0</v>
      </c>
      <c r="D16" s="524">
        <v>0</v>
      </c>
      <c r="E16" s="524">
        <v>0</v>
      </c>
      <c r="F16" s="524">
        <v>0</v>
      </c>
    </row>
    <row r="17" spans="1:6" ht="18.75" customHeight="1" x14ac:dyDescent="0.35">
      <c r="A17" s="116">
        <v>13</v>
      </c>
      <c r="B17" s="524" t="s">
        <v>32</v>
      </c>
      <c r="C17" s="524">
        <v>0</v>
      </c>
      <c r="D17" s="524">
        <v>0</v>
      </c>
      <c r="E17" s="524">
        <v>0</v>
      </c>
      <c r="F17" s="524">
        <v>0</v>
      </c>
    </row>
    <row r="18" spans="1:6" ht="18.75" customHeight="1" x14ac:dyDescent="0.35">
      <c r="A18" s="116">
        <v>14</v>
      </c>
      <c r="B18" s="524" t="s">
        <v>33</v>
      </c>
      <c r="C18" s="524">
        <v>36</v>
      </c>
      <c r="D18" s="524">
        <v>33</v>
      </c>
      <c r="E18" s="524">
        <v>205</v>
      </c>
      <c r="F18" s="524">
        <v>192</v>
      </c>
    </row>
    <row r="19" spans="1:6" ht="18.75" customHeight="1" x14ac:dyDescent="0.35">
      <c r="A19" s="116">
        <v>15</v>
      </c>
      <c r="B19" s="524" t="s">
        <v>34</v>
      </c>
      <c r="C19" s="524">
        <v>0</v>
      </c>
      <c r="D19" s="524">
        <v>0</v>
      </c>
      <c r="E19" s="524">
        <v>0</v>
      </c>
      <c r="F19" s="524">
        <v>0</v>
      </c>
    </row>
    <row r="20" spans="1:6" ht="18.75" customHeight="1" x14ac:dyDescent="0.35">
      <c r="A20" s="116">
        <v>16</v>
      </c>
      <c r="B20" s="524" t="s">
        <v>35</v>
      </c>
      <c r="C20" s="524">
        <v>0</v>
      </c>
      <c r="D20" s="524">
        <v>0</v>
      </c>
      <c r="E20" s="524">
        <v>0</v>
      </c>
      <c r="F20" s="524">
        <v>0</v>
      </c>
    </row>
    <row r="21" spans="1:6" ht="18.75" customHeight="1" x14ac:dyDescent="0.35">
      <c r="A21" s="116">
        <v>17</v>
      </c>
      <c r="B21" s="524" t="s">
        <v>36</v>
      </c>
      <c r="C21" s="524">
        <v>0</v>
      </c>
      <c r="D21" s="524">
        <v>0</v>
      </c>
      <c r="E21" s="524">
        <v>0</v>
      </c>
      <c r="F21" s="524">
        <v>0</v>
      </c>
    </row>
    <row r="22" spans="1:6" ht="18.75" customHeight="1" x14ac:dyDescent="0.35">
      <c r="A22" s="116">
        <v>18</v>
      </c>
      <c r="B22" s="524" t="s">
        <v>37</v>
      </c>
      <c r="C22" s="524">
        <v>0</v>
      </c>
      <c r="D22" s="524">
        <v>0</v>
      </c>
      <c r="E22" s="524">
        <v>0</v>
      </c>
      <c r="F22" s="524">
        <v>0</v>
      </c>
    </row>
    <row r="23" spans="1:6" ht="18.75" customHeight="1" x14ac:dyDescent="0.35">
      <c r="A23" s="116">
        <v>19</v>
      </c>
      <c r="B23" s="524" t="s">
        <v>38</v>
      </c>
      <c r="C23" s="524">
        <v>0</v>
      </c>
      <c r="D23" s="524">
        <v>0</v>
      </c>
      <c r="E23" s="524">
        <v>0</v>
      </c>
      <c r="F23" s="524">
        <v>0</v>
      </c>
    </row>
    <row r="24" spans="1:6" ht="18.75" customHeight="1" x14ac:dyDescent="0.35">
      <c r="A24" s="116">
        <v>20</v>
      </c>
      <c r="B24" s="524" t="s">
        <v>39</v>
      </c>
      <c r="C24" s="524">
        <v>0</v>
      </c>
      <c r="D24" s="524">
        <v>0</v>
      </c>
      <c r="E24" s="524">
        <v>0</v>
      </c>
      <c r="F24" s="524">
        <v>0</v>
      </c>
    </row>
    <row r="25" spans="1:6" ht="18.75" customHeight="1" x14ac:dyDescent="0.35">
      <c r="A25" s="116">
        <v>21</v>
      </c>
      <c r="B25" s="524" t="s">
        <v>40</v>
      </c>
      <c r="C25" s="524">
        <v>0</v>
      </c>
      <c r="D25" s="524">
        <v>0</v>
      </c>
      <c r="E25" s="524">
        <v>0</v>
      </c>
      <c r="F25" s="524">
        <v>0</v>
      </c>
    </row>
    <row r="26" spans="1:6" ht="18.75" customHeight="1" x14ac:dyDescent="0.35">
      <c r="A26" s="116">
        <v>22</v>
      </c>
      <c r="B26" s="524" t="s">
        <v>41</v>
      </c>
      <c r="C26" s="524">
        <v>0</v>
      </c>
      <c r="D26" s="524">
        <v>0</v>
      </c>
      <c r="E26" s="524">
        <v>0</v>
      </c>
      <c r="F26" s="524">
        <v>0</v>
      </c>
    </row>
    <row r="27" spans="1:6" ht="18.75" customHeight="1" x14ac:dyDescent="0.35">
      <c r="A27" s="116">
        <v>23</v>
      </c>
      <c r="B27" s="524" t="s">
        <v>42</v>
      </c>
      <c r="C27" s="524">
        <v>0</v>
      </c>
      <c r="D27" s="524">
        <v>0</v>
      </c>
      <c r="E27" s="524">
        <v>0</v>
      </c>
      <c r="F27" s="524">
        <v>0</v>
      </c>
    </row>
    <row r="28" spans="1:6" ht="18.75" customHeight="1" x14ac:dyDescent="0.35">
      <c r="A28" s="116">
        <v>24</v>
      </c>
      <c r="B28" s="524" t="s">
        <v>43</v>
      </c>
      <c r="C28" s="524">
        <v>0</v>
      </c>
      <c r="D28" s="524">
        <v>0</v>
      </c>
      <c r="E28" s="524">
        <v>0</v>
      </c>
      <c r="F28" s="524">
        <v>0</v>
      </c>
    </row>
    <row r="29" spans="1:6" ht="18.75" customHeight="1" x14ac:dyDescent="0.35">
      <c r="A29" s="116">
        <v>25</v>
      </c>
      <c r="B29" s="524" t="s">
        <v>44</v>
      </c>
      <c r="C29" s="524">
        <v>0</v>
      </c>
      <c r="D29" s="524">
        <v>0</v>
      </c>
      <c r="E29" s="524">
        <v>0</v>
      </c>
      <c r="F29" s="524">
        <v>0</v>
      </c>
    </row>
    <row r="30" spans="1:6" ht="18.75" customHeight="1" x14ac:dyDescent="0.35">
      <c r="A30" s="116">
        <v>26</v>
      </c>
      <c r="B30" s="524" t="s">
        <v>45</v>
      </c>
      <c r="C30" s="524">
        <v>0</v>
      </c>
      <c r="D30" s="524">
        <v>0</v>
      </c>
      <c r="E30" s="524">
        <v>0</v>
      </c>
      <c r="F30" s="524">
        <v>0</v>
      </c>
    </row>
    <row r="31" spans="1:6" ht="18.75" customHeight="1" x14ac:dyDescent="0.35">
      <c r="A31" s="116">
        <v>27</v>
      </c>
      <c r="B31" s="524" t="s">
        <v>46</v>
      </c>
      <c r="C31" s="524">
        <v>224</v>
      </c>
      <c r="D31" s="524">
        <v>224</v>
      </c>
      <c r="E31" s="524">
        <v>888.19</v>
      </c>
      <c r="F31" s="524">
        <v>888.19</v>
      </c>
    </row>
    <row r="32" spans="1:6" ht="18.75" customHeight="1" x14ac:dyDescent="0.35">
      <c r="A32" s="116">
        <v>28</v>
      </c>
      <c r="B32" s="524" t="s">
        <v>47</v>
      </c>
      <c r="C32" s="524">
        <v>0</v>
      </c>
      <c r="D32" s="524">
        <v>0</v>
      </c>
      <c r="E32" s="524">
        <v>0</v>
      </c>
      <c r="F32" s="524">
        <v>0</v>
      </c>
    </row>
    <row r="33" spans="1:6" ht="18.75" customHeight="1" x14ac:dyDescent="0.35">
      <c r="A33" s="116">
        <v>29</v>
      </c>
      <c r="B33" s="524" t="s">
        <v>48</v>
      </c>
      <c r="C33" s="524">
        <v>0</v>
      </c>
      <c r="D33" s="524">
        <v>0</v>
      </c>
      <c r="E33" s="524">
        <v>0</v>
      </c>
      <c r="F33" s="524">
        <v>0</v>
      </c>
    </row>
    <row r="34" spans="1:6" ht="18.75" customHeight="1" x14ac:dyDescent="0.35">
      <c r="A34" s="116">
        <v>30</v>
      </c>
      <c r="B34" s="524" t="s">
        <v>49</v>
      </c>
      <c r="C34" s="524">
        <v>0</v>
      </c>
      <c r="D34" s="524">
        <v>0</v>
      </c>
      <c r="E34" s="524">
        <v>0</v>
      </c>
      <c r="F34" s="524">
        <v>0</v>
      </c>
    </row>
    <row r="35" spans="1:6" ht="18.75" customHeight="1" x14ac:dyDescent="0.35">
      <c r="A35" s="116">
        <v>31</v>
      </c>
      <c r="B35" s="524" t="s">
        <v>50</v>
      </c>
      <c r="C35" s="524">
        <v>0</v>
      </c>
      <c r="D35" s="524">
        <v>0</v>
      </c>
      <c r="E35" s="524">
        <v>0</v>
      </c>
      <c r="F35" s="524">
        <v>0</v>
      </c>
    </row>
    <row r="36" spans="1:6" ht="18.75" customHeight="1" x14ac:dyDescent="0.35">
      <c r="A36" s="116">
        <v>32</v>
      </c>
      <c r="B36" s="524" t="s">
        <v>51</v>
      </c>
      <c r="C36" s="524">
        <v>0</v>
      </c>
      <c r="D36" s="524">
        <v>0</v>
      </c>
      <c r="E36" s="524">
        <v>0</v>
      </c>
      <c r="F36" s="524">
        <v>0</v>
      </c>
    </row>
    <row r="37" spans="1:6" ht="18.75" customHeight="1" x14ac:dyDescent="0.35">
      <c r="A37" s="116">
        <v>33</v>
      </c>
      <c r="B37" s="524" t="s">
        <v>52</v>
      </c>
      <c r="C37" s="524">
        <v>0</v>
      </c>
      <c r="D37" s="524">
        <v>0</v>
      </c>
      <c r="E37" s="524">
        <v>0</v>
      </c>
      <c r="F37" s="524">
        <v>0</v>
      </c>
    </row>
    <row r="38" spans="1:6" ht="33" customHeight="1" x14ac:dyDescent="0.35">
      <c r="A38" s="116"/>
      <c r="B38" s="525" t="s">
        <v>824</v>
      </c>
      <c r="C38" s="526">
        <f>SUM(C5:C37)</f>
        <v>51211</v>
      </c>
      <c r="D38" s="526">
        <f t="shared" ref="D38:F38" si="0">SUM(D5:D37)</f>
        <v>46285</v>
      </c>
      <c r="E38" s="526">
        <f t="shared" si="0"/>
        <v>42822.89</v>
      </c>
      <c r="F38" s="526">
        <f t="shared" si="0"/>
        <v>39286.78</v>
      </c>
    </row>
    <row r="39" spans="1:6" ht="18.75" customHeight="1" x14ac:dyDescent="0.35">
      <c r="A39" s="116">
        <v>34</v>
      </c>
      <c r="B39" s="524" t="s">
        <v>56</v>
      </c>
      <c r="C39" s="524">
        <v>28626</v>
      </c>
      <c r="D39" s="524">
        <v>21469</v>
      </c>
      <c r="E39" s="524">
        <v>77939</v>
      </c>
      <c r="F39" s="524">
        <v>58454</v>
      </c>
    </row>
    <row r="40" spans="1:6" ht="18.75" customHeight="1" x14ac:dyDescent="0.35">
      <c r="A40" s="116">
        <v>35</v>
      </c>
      <c r="B40" s="524" t="s">
        <v>57</v>
      </c>
      <c r="C40" s="524">
        <v>558</v>
      </c>
      <c r="D40" s="524">
        <v>540</v>
      </c>
      <c r="E40" s="524">
        <v>1514.8</v>
      </c>
      <c r="F40" s="524">
        <v>1477.23</v>
      </c>
    </row>
    <row r="41" spans="1:6" ht="33.75" customHeight="1" x14ac:dyDescent="0.35">
      <c r="A41" s="116"/>
      <c r="B41" s="525" t="s">
        <v>825</v>
      </c>
      <c r="C41" s="526">
        <f>SUM(C39:C40)</f>
        <v>29184</v>
      </c>
      <c r="D41" s="526">
        <f>SUM(D39:D40)</f>
        <v>22009</v>
      </c>
      <c r="E41" s="526">
        <f>SUM(E39:E40)</f>
        <v>79453.8</v>
      </c>
      <c r="F41" s="526">
        <f>SUM(F39:F40)</f>
        <v>59931.23</v>
      </c>
    </row>
    <row r="42" spans="1:6" ht="18.75" customHeight="1" x14ac:dyDescent="0.35">
      <c r="A42" s="116">
        <v>36</v>
      </c>
      <c r="B42" s="524" t="s">
        <v>63</v>
      </c>
      <c r="C42" s="524">
        <v>0</v>
      </c>
      <c r="D42" s="524">
        <v>0</v>
      </c>
      <c r="E42" s="524">
        <v>0</v>
      </c>
      <c r="F42" s="524">
        <v>0</v>
      </c>
    </row>
    <row r="43" spans="1:6" ht="18.75" customHeight="1" x14ac:dyDescent="0.35">
      <c r="A43" s="116">
        <v>37</v>
      </c>
      <c r="B43" s="524" t="s">
        <v>64</v>
      </c>
      <c r="C43" s="524">
        <v>2746</v>
      </c>
      <c r="D43" s="524">
        <v>2339</v>
      </c>
      <c r="E43" s="524">
        <v>10075.4</v>
      </c>
      <c r="F43" s="524">
        <v>9576.0499999999993</v>
      </c>
    </row>
    <row r="44" spans="1:6" ht="18.75" customHeight="1" x14ac:dyDescent="0.35">
      <c r="A44" s="116">
        <v>38</v>
      </c>
      <c r="B44" s="524" t="s">
        <v>65</v>
      </c>
      <c r="C44" s="524">
        <v>0</v>
      </c>
      <c r="D44" s="524">
        <v>0</v>
      </c>
      <c r="E44" s="524">
        <v>0</v>
      </c>
      <c r="F44" s="524">
        <v>0</v>
      </c>
    </row>
    <row r="45" spans="1:6" ht="36.75" customHeight="1" x14ac:dyDescent="0.35">
      <c r="A45" s="116"/>
      <c r="B45" s="525" t="s">
        <v>826</v>
      </c>
      <c r="C45" s="526">
        <f>SUM(C42:C44)</f>
        <v>2746</v>
      </c>
      <c r="D45" s="526">
        <f t="shared" ref="D45:F45" si="1">SUM(D42:D44)</f>
        <v>2339</v>
      </c>
      <c r="E45" s="526">
        <f t="shared" si="1"/>
        <v>10075.4</v>
      </c>
      <c r="F45" s="526">
        <f t="shared" si="1"/>
        <v>9576.0499999999993</v>
      </c>
    </row>
    <row r="46" spans="1:6" ht="27.75" customHeight="1" x14ac:dyDescent="0.35">
      <c r="A46" s="116">
        <v>39</v>
      </c>
      <c r="B46" s="524" t="s">
        <v>68</v>
      </c>
      <c r="C46" s="526">
        <v>0</v>
      </c>
      <c r="D46" s="526">
        <v>0</v>
      </c>
      <c r="E46" s="526">
        <v>0</v>
      </c>
      <c r="F46" s="526">
        <v>0</v>
      </c>
    </row>
    <row r="47" spans="1:6" ht="27.75" customHeight="1" x14ac:dyDescent="0.35">
      <c r="A47" s="116"/>
      <c r="B47" s="525" t="s">
        <v>827</v>
      </c>
      <c r="C47" s="526">
        <f>C46</f>
        <v>0</v>
      </c>
      <c r="D47" s="526">
        <f t="shared" ref="D47:F47" si="2">D46</f>
        <v>0</v>
      </c>
      <c r="E47" s="526">
        <f t="shared" si="2"/>
        <v>0</v>
      </c>
      <c r="F47" s="526">
        <f t="shared" si="2"/>
        <v>0</v>
      </c>
    </row>
    <row r="48" spans="1:6" ht="27.75" customHeight="1" x14ac:dyDescent="0.35">
      <c r="A48" s="116">
        <v>40</v>
      </c>
      <c r="B48" s="524" t="s">
        <v>72</v>
      </c>
      <c r="C48" s="524">
        <v>0</v>
      </c>
      <c r="D48" s="524">
        <v>0</v>
      </c>
      <c r="E48" s="524">
        <v>0</v>
      </c>
      <c r="F48" s="524">
        <v>0</v>
      </c>
    </row>
    <row r="49" spans="1:6" ht="27.75" customHeight="1" x14ac:dyDescent="0.35">
      <c r="A49" s="116">
        <v>41</v>
      </c>
      <c r="B49" s="524" t="s">
        <v>73</v>
      </c>
      <c r="C49" s="524">
        <v>0</v>
      </c>
      <c r="D49" s="524">
        <v>0</v>
      </c>
      <c r="E49" s="524">
        <v>0</v>
      </c>
      <c r="F49" s="524">
        <v>0</v>
      </c>
    </row>
    <row r="50" spans="1:6" ht="27.75" customHeight="1" x14ac:dyDescent="0.35">
      <c r="A50" s="116">
        <v>42</v>
      </c>
      <c r="B50" s="524" t="s">
        <v>74</v>
      </c>
      <c r="C50" s="524">
        <v>0</v>
      </c>
      <c r="D50" s="524">
        <v>0</v>
      </c>
      <c r="E50" s="524">
        <v>0</v>
      </c>
      <c r="F50" s="524">
        <v>0</v>
      </c>
    </row>
    <row r="51" spans="1:6" ht="26.25" customHeight="1" x14ac:dyDescent="0.35">
      <c r="A51" s="116">
        <v>43</v>
      </c>
      <c r="B51" s="524" t="s">
        <v>75</v>
      </c>
      <c r="C51" s="524">
        <v>0</v>
      </c>
      <c r="D51" s="524">
        <v>0</v>
      </c>
      <c r="E51" s="524">
        <v>0</v>
      </c>
      <c r="F51" s="524">
        <v>0</v>
      </c>
    </row>
    <row r="52" spans="1:6" ht="27.75" customHeight="1" x14ac:dyDescent="0.35">
      <c r="A52" s="116"/>
      <c r="B52" s="525" t="s">
        <v>828</v>
      </c>
      <c r="C52" s="526">
        <f>SUM(C48:C51)</f>
        <v>0</v>
      </c>
      <c r="D52" s="526">
        <f t="shared" ref="D52:F52" si="3">SUM(D48:D51)</f>
        <v>0</v>
      </c>
      <c r="E52" s="526">
        <f t="shared" si="3"/>
        <v>0</v>
      </c>
      <c r="F52" s="526">
        <f t="shared" si="3"/>
        <v>0</v>
      </c>
    </row>
    <row r="53" spans="1:6" ht="27.75" customHeight="1" x14ac:dyDescent="0.35">
      <c r="A53" s="116">
        <v>44</v>
      </c>
      <c r="B53" s="524" t="s">
        <v>79</v>
      </c>
      <c r="C53" s="524">
        <v>0</v>
      </c>
      <c r="D53" s="524">
        <v>0</v>
      </c>
      <c r="E53" s="524">
        <v>0</v>
      </c>
      <c r="F53" s="524">
        <v>0</v>
      </c>
    </row>
    <row r="54" spans="1:6" ht="27.75" customHeight="1" x14ac:dyDescent="0.35">
      <c r="A54" s="116">
        <v>45</v>
      </c>
      <c r="B54" s="524" t="s">
        <v>80</v>
      </c>
      <c r="C54" s="524">
        <v>0</v>
      </c>
      <c r="D54" s="524">
        <v>0</v>
      </c>
      <c r="E54" s="524">
        <v>0</v>
      </c>
      <c r="F54" s="524">
        <v>0</v>
      </c>
    </row>
    <row r="55" spans="1:6" ht="27.75" customHeight="1" x14ac:dyDescent="0.35">
      <c r="A55" s="116"/>
      <c r="B55" s="525" t="s">
        <v>829</v>
      </c>
      <c r="C55" s="526">
        <f>SUM(C53:C54)</f>
        <v>0</v>
      </c>
      <c r="D55" s="526">
        <f t="shared" ref="D55:F55" si="4">SUM(D53:D54)</f>
        <v>0</v>
      </c>
      <c r="E55" s="526">
        <f t="shared" si="4"/>
        <v>0</v>
      </c>
      <c r="F55" s="526">
        <f t="shared" si="4"/>
        <v>0</v>
      </c>
    </row>
    <row r="56" spans="1:6" ht="42.75" customHeight="1" x14ac:dyDescent="0.4">
      <c r="A56" s="527"/>
      <c r="B56" s="528" t="s">
        <v>774</v>
      </c>
      <c r="C56" s="528">
        <f>SUM(C38+C41+C45+C47+C52+C55)</f>
        <v>83141</v>
      </c>
      <c r="D56" s="528">
        <f>SUM(D38+D41+D45+D47+D52+D55)</f>
        <v>70633</v>
      </c>
      <c r="E56" s="529">
        <f>SUM(E38+E41+E45+E47+E52+E55)</f>
        <v>132352.09</v>
      </c>
      <c r="F56" s="529">
        <f>SUM(F38+F41+F45+F47+F52+F55)</f>
        <v>108794.06000000001</v>
      </c>
    </row>
  </sheetData>
  <mergeCells count="6">
    <mergeCell ref="A1:F1"/>
    <mergeCell ref="A2:F2"/>
    <mergeCell ref="A3:A4"/>
    <mergeCell ref="B3:B4"/>
    <mergeCell ref="C3:D3"/>
    <mergeCell ref="E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F10" sqref="F10"/>
    </sheetView>
  </sheetViews>
  <sheetFormatPr defaultRowHeight="20.25" x14ac:dyDescent="0.3"/>
  <cols>
    <col min="1" max="1" width="4.5703125" style="530" customWidth="1"/>
    <col min="2" max="2" width="115.28515625" style="530" customWidth="1"/>
    <col min="3" max="3" width="14.85546875" style="530" customWidth="1"/>
    <col min="4" max="4" width="21.5703125" style="530" customWidth="1"/>
    <col min="5" max="5" width="9.140625" style="530" customWidth="1"/>
    <col min="6" max="6" width="16" style="530" customWidth="1"/>
    <col min="7" max="7" width="18.85546875" style="530" customWidth="1"/>
    <col min="8" max="16384" width="9.140625" style="530"/>
  </cols>
  <sheetData>
    <row r="1" spans="1:10" x14ac:dyDescent="0.3">
      <c r="A1" s="1104" t="s">
        <v>830</v>
      </c>
      <c r="B1" s="1104"/>
      <c r="C1" s="1104"/>
      <c r="D1" s="1104"/>
    </row>
    <row r="2" spans="1:10" x14ac:dyDescent="0.3">
      <c r="A2" s="1105" t="s">
        <v>831</v>
      </c>
      <c r="B2" s="1105"/>
      <c r="C2" s="1105"/>
      <c r="D2" s="1105"/>
    </row>
    <row r="3" spans="1:10" x14ac:dyDescent="0.3">
      <c r="A3" s="531"/>
      <c r="B3" s="532" t="s">
        <v>637</v>
      </c>
      <c r="C3" s="531" t="s">
        <v>832</v>
      </c>
      <c r="D3" s="533"/>
    </row>
    <row r="4" spans="1:10" x14ac:dyDescent="0.3">
      <c r="A4" s="533"/>
      <c r="B4" s="1104" t="s">
        <v>652</v>
      </c>
      <c r="C4" s="1104"/>
      <c r="D4" s="1104"/>
      <c r="E4" s="338"/>
    </row>
    <row r="5" spans="1:10" x14ac:dyDescent="0.3">
      <c r="A5" s="1106" t="s">
        <v>833</v>
      </c>
      <c r="B5" s="1106"/>
      <c r="C5" s="1106"/>
      <c r="D5" s="1106"/>
    </row>
    <row r="6" spans="1:10" x14ac:dyDescent="0.3">
      <c r="A6" s="533"/>
      <c r="B6" s="533"/>
      <c r="C6" s="533"/>
      <c r="D6" s="534"/>
    </row>
    <row r="7" spans="1:10" ht="66" customHeight="1" x14ac:dyDescent="0.3">
      <c r="A7" s="535" t="s">
        <v>820</v>
      </c>
      <c r="B7" s="535" t="s">
        <v>834</v>
      </c>
      <c r="C7" s="535" t="s">
        <v>158</v>
      </c>
      <c r="D7" s="535" t="s">
        <v>823</v>
      </c>
    </row>
    <row r="8" spans="1:10" x14ac:dyDescent="0.3">
      <c r="A8" s="532">
        <v>1</v>
      </c>
      <c r="B8" s="532">
        <v>2</v>
      </c>
      <c r="C8" s="532">
        <v>3</v>
      </c>
      <c r="D8" s="532">
        <v>4</v>
      </c>
    </row>
    <row r="9" spans="1:10" x14ac:dyDescent="0.3">
      <c r="A9" s="533"/>
      <c r="B9" s="533"/>
      <c r="C9" s="533"/>
      <c r="D9" s="533"/>
    </row>
    <row r="10" spans="1:10" ht="25.5" customHeight="1" x14ac:dyDescent="0.3">
      <c r="A10" s="532" t="s">
        <v>135</v>
      </c>
      <c r="B10" s="531" t="s">
        <v>835</v>
      </c>
      <c r="C10" s="533"/>
      <c r="D10" s="533"/>
    </row>
    <row r="11" spans="1:10" x14ac:dyDescent="0.3">
      <c r="A11" s="532"/>
      <c r="B11" s="531"/>
      <c r="C11" s="533"/>
      <c r="D11" s="533"/>
    </row>
    <row r="12" spans="1:10" ht="36.75" customHeight="1" x14ac:dyDescent="0.3">
      <c r="A12" s="533">
        <v>1</v>
      </c>
      <c r="B12" s="536" t="s">
        <v>836</v>
      </c>
      <c r="C12" s="537">
        <f>[3]SHG!CY12</f>
        <v>3971</v>
      </c>
      <c r="D12" s="537">
        <f>[3]SHG!CZ12</f>
        <v>3797</v>
      </c>
      <c r="G12" s="538"/>
      <c r="H12" s="538"/>
      <c r="I12" s="538"/>
      <c r="J12" s="538"/>
    </row>
    <row r="13" spans="1:10" ht="44.25" customHeight="1" x14ac:dyDescent="0.3">
      <c r="A13" s="539">
        <v>2</v>
      </c>
      <c r="B13" s="540" t="s">
        <v>837</v>
      </c>
      <c r="C13" s="537">
        <f>[3]SHG!CY13</f>
        <v>3971</v>
      </c>
      <c r="D13" s="537">
        <f>[3]SHG!CZ13</f>
        <v>3797</v>
      </c>
      <c r="G13" s="538"/>
      <c r="H13" s="538"/>
      <c r="I13" s="538"/>
      <c r="J13" s="538"/>
    </row>
    <row r="14" spans="1:10" ht="49.5" customHeight="1" x14ac:dyDescent="0.3">
      <c r="A14" s="539">
        <v>3</v>
      </c>
      <c r="B14" s="541" t="s">
        <v>838</v>
      </c>
      <c r="C14" s="537">
        <f>[3]SHG!CY14</f>
        <v>728754</v>
      </c>
      <c r="D14" s="537">
        <f>[3]SHG!CZ14</f>
        <v>604834</v>
      </c>
      <c r="G14" s="538"/>
      <c r="H14" s="538"/>
      <c r="I14" s="538"/>
      <c r="J14" s="538"/>
    </row>
    <row r="15" spans="1:10" ht="46.5" customHeight="1" x14ac:dyDescent="0.3">
      <c r="A15" s="533">
        <v>4</v>
      </c>
      <c r="B15" s="542" t="s">
        <v>839</v>
      </c>
      <c r="C15" s="537">
        <f>[3]SHG!CY15</f>
        <v>721703.45</v>
      </c>
      <c r="D15" s="537">
        <f>[3]SHG!CZ15</f>
        <v>647553.9800000001</v>
      </c>
      <c r="G15" s="538"/>
      <c r="H15" s="538"/>
      <c r="I15" s="538"/>
      <c r="J15" s="538"/>
    </row>
    <row r="16" spans="1:10" ht="36.75" customHeight="1" x14ac:dyDescent="0.3">
      <c r="A16" s="532" t="s">
        <v>840</v>
      </c>
      <c r="B16" s="531" t="s">
        <v>841</v>
      </c>
      <c r="C16" s="537"/>
      <c r="D16" s="537"/>
      <c r="G16" s="538"/>
      <c r="H16" s="538"/>
      <c r="I16" s="538"/>
      <c r="J16" s="538"/>
    </row>
    <row r="17" spans="1:10" ht="36.75" customHeight="1" x14ac:dyDescent="0.3">
      <c r="A17" s="533"/>
      <c r="B17" s="533"/>
      <c r="C17" s="537"/>
      <c r="D17" s="537"/>
      <c r="G17" s="538"/>
      <c r="H17" s="538"/>
      <c r="I17" s="538"/>
      <c r="J17" s="538"/>
    </row>
    <row r="18" spans="1:10" ht="36.75" customHeight="1" x14ac:dyDescent="0.3">
      <c r="A18" s="533">
        <v>1</v>
      </c>
      <c r="B18" s="533" t="s">
        <v>842</v>
      </c>
      <c r="C18" s="537">
        <f>[3]SHG!CY18</f>
        <v>83141</v>
      </c>
      <c r="D18" s="537">
        <f>[3]SHG!CZ18</f>
        <v>70633</v>
      </c>
      <c r="G18" s="538"/>
      <c r="H18" s="538"/>
      <c r="I18" s="538"/>
      <c r="J18" s="538"/>
    </row>
    <row r="19" spans="1:10" ht="36.75" customHeight="1" x14ac:dyDescent="0.3">
      <c r="A19" s="533">
        <v>2</v>
      </c>
      <c r="B19" s="543" t="s">
        <v>843</v>
      </c>
      <c r="C19" s="537">
        <f>[3]SHG!CY19</f>
        <v>132352.16</v>
      </c>
      <c r="D19" s="537">
        <f>[3]SHG!CZ19</f>
        <v>108794.06000000001</v>
      </c>
      <c r="G19" s="538"/>
      <c r="H19" s="538"/>
      <c r="I19" s="538"/>
      <c r="J19" s="538"/>
    </row>
    <row r="20" spans="1:10" ht="36.75" customHeight="1" x14ac:dyDescent="0.3">
      <c r="A20" s="533">
        <v>3</v>
      </c>
      <c r="B20" s="540" t="s">
        <v>844</v>
      </c>
      <c r="C20" s="537">
        <f>[3]SHG!CY20</f>
        <v>83141</v>
      </c>
      <c r="D20" s="537">
        <f>[3]SHG!CZ20</f>
        <v>70633</v>
      </c>
      <c r="G20" s="538"/>
      <c r="H20" s="538"/>
      <c r="I20" s="538"/>
      <c r="J20" s="538"/>
    </row>
    <row r="21" spans="1:10" ht="36.75" customHeight="1" x14ac:dyDescent="0.3">
      <c r="A21" s="533">
        <v>4</v>
      </c>
      <c r="B21" s="540" t="s">
        <v>845</v>
      </c>
      <c r="C21" s="537">
        <f>[3]SHG!CY21</f>
        <v>132352.16</v>
      </c>
      <c r="D21" s="537">
        <f>[3]SHG!CZ21</f>
        <v>108794.06000000001</v>
      </c>
      <c r="G21" s="538"/>
      <c r="H21" s="538"/>
      <c r="I21" s="538"/>
      <c r="J21" s="538"/>
    </row>
    <row r="22" spans="1:10" ht="36.75" customHeight="1" x14ac:dyDescent="0.3">
      <c r="A22" s="539">
        <v>5</v>
      </c>
      <c r="B22" s="543" t="s">
        <v>846</v>
      </c>
      <c r="C22" s="537">
        <f>[3]SHG!CY22</f>
        <v>33380</v>
      </c>
      <c r="D22" s="537">
        <f>[3]SHG!CZ22</f>
        <v>25909</v>
      </c>
      <c r="G22" s="538"/>
      <c r="H22" s="538"/>
      <c r="I22" s="538"/>
      <c r="J22" s="538"/>
    </row>
    <row r="23" spans="1:10" ht="36.75" customHeight="1" x14ac:dyDescent="0.3">
      <c r="A23" s="539">
        <v>6</v>
      </c>
      <c r="B23" s="543" t="s">
        <v>847</v>
      </c>
      <c r="C23" s="537">
        <f>[3]SHG!CY23</f>
        <v>81427.25</v>
      </c>
      <c r="D23" s="537">
        <f>[3]SHG!CZ23</f>
        <v>63846.83</v>
      </c>
      <c r="G23" s="538"/>
      <c r="H23" s="538"/>
      <c r="I23" s="538"/>
      <c r="J23" s="538"/>
    </row>
    <row r="24" spans="1:10" ht="36.75" customHeight="1" x14ac:dyDescent="0.3">
      <c r="A24" s="539">
        <v>7</v>
      </c>
      <c r="B24" s="543" t="s">
        <v>848</v>
      </c>
      <c r="C24" s="537">
        <f>[3]SHG!CY24</f>
        <v>48060</v>
      </c>
      <c r="D24" s="537">
        <f>[3]SHG!CZ24</f>
        <v>39962</v>
      </c>
      <c r="G24" s="538"/>
      <c r="H24" s="538"/>
      <c r="I24" s="538"/>
      <c r="J24" s="538"/>
    </row>
    <row r="25" spans="1:10" ht="36.75" customHeight="1" x14ac:dyDescent="0.3">
      <c r="A25" s="539">
        <v>8</v>
      </c>
      <c r="B25" s="543" t="s">
        <v>849</v>
      </c>
      <c r="C25" s="537">
        <f>[3]SHG!CY25</f>
        <v>102317.88</v>
      </c>
      <c r="D25" s="537">
        <f>[3]SHG!CZ25</f>
        <v>83813.66</v>
      </c>
      <c r="G25" s="538"/>
      <c r="H25" s="538"/>
      <c r="I25" s="538"/>
      <c r="J25" s="538"/>
    </row>
    <row r="26" spans="1:10" ht="36.75" customHeight="1" x14ac:dyDescent="0.3">
      <c r="A26" s="533"/>
      <c r="B26" s="533"/>
      <c r="C26" s="537"/>
      <c r="D26" s="537"/>
      <c r="G26" s="538"/>
      <c r="H26" s="538"/>
      <c r="I26" s="538"/>
      <c r="J26" s="538"/>
    </row>
    <row r="27" spans="1:10" ht="50.25" customHeight="1" x14ac:dyDescent="0.3">
      <c r="A27" s="544" t="s">
        <v>850</v>
      </c>
      <c r="B27" s="545" t="s">
        <v>851</v>
      </c>
      <c r="C27" s="537"/>
      <c r="D27" s="537"/>
      <c r="G27" s="538"/>
      <c r="H27" s="538"/>
      <c r="I27" s="538"/>
      <c r="J27" s="538"/>
    </row>
    <row r="28" spans="1:10" ht="36.75" customHeight="1" x14ac:dyDescent="0.3">
      <c r="A28" s="532"/>
      <c r="B28" s="531"/>
      <c r="C28" s="537"/>
      <c r="D28" s="537"/>
      <c r="G28" s="538"/>
      <c r="H28" s="538"/>
      <c r="I28" s="538"/>
      <c r="J28" s="538"/>
    </row>
    <row r="29" spans="1:10" ht="36.75" customHeight="1" x14ac:dyDescent="0.3">
      <c r="A29" s="539">
        <v>1</v>
      </c>
      <c r="B29" s="533" t="s">
        <v>852</v>
      </c>
      <c r="C29" s="537">
        <f>[3]SHG!CY29</f>
        <v>3169</v>
      </c>
      <c r="D29" s="537">
        <f>[3]SHG!CZ29</f>
        <v>2732</v>
      </c>
      <c r="G29" s="538"/>
      <c r="H29" s="538"/>
      <c r="I29" s="538"/>
      <c r="J29" s="538"/>
    </row>
    <row r="30" spans="1:10" ht="44.25" customHeight="1" x14ac:dyDescent="0.3">
      <c r="A30" s="539">
        <v>2</v>
      </c>
      <c r="B30" s="543" t="s">
        <v>853</v>
      </c>
      <c r="C30" s="537">
        <f>[3]SHG!CY30</f>
        <v>3169</v>
      </c>
      <c r="D30" s="537">
        <f>[3]SHG!CZ30</f>
        <v>2732</v>
      </c>
      <c r="G30" s="538"/>
      <c r="H30" s="538"/>
      <c r="I30" s="538"/>
      <c r="J30" s="538"/>
    </row>
    <row r="31" spans="1:10" ht="36.75" customHeight="1" x14ac:dyDescent="0.3">
      <c r="A31" s="539">
        <v>3</v>
      </c>
      <c r="B31" s="543" t="s">
        <v>854</v>
      </c>
      <c r="C31" s="537">
        <f>[3]SHG!CY31</f>
        <v>79703.16</v>
      </c>
      <c r="D31" s="537">
        <f>[3]SHG!CZ31</f>
        <v>61237.16</v>
      </c>
      <c r="G31" s="538"/>
      <c r="H31" s="538"/>
      <c r="I31" s="538"/>
      <c r="J31" s="538"/>
    </row>
    <row r="32" spans="1:10" ht="40.5" customHeight="1" x14ac:dyDescent="0.3">
      <c r="A32" s="539">
        <v>4</v>
      </c>
      <c r="B32" s="543" t="s">
        <v>855</v>
      </c>
      <c r="C32" s="537">
        <f>[3]SHG!CY32</f>
        <v>79703.16</v>
      </c>
      <c r="D32" s="537">
        <f>[3]SHG!CZ32</f>
        <v>61237.16</v>
      </c>
      <c r="G32" s="538"/>
      <c r="H32" s="538"/>
      <c r="I32" s="538"/>
      <c r="J32" s="538"/>
    </row>
    <row r="33" spans="1:10" ht="36.75" customHeight="1" x14ac:dyDescent="0.3">
      <c r="A33" s="539">
        <v>5</v>
      </c>
      <c r="B33" s="543" t="s">
        <v>856</v>
      </c>
      <c r="C33" s="537">
        <f>[3]SHG!CY33</f>
        <v>2822</v>
      </c>
      <c r="D33" s="537">
        <f>[3]SHG!CZ33</f>
        <v>2473</v>
      </c>
      <c r="G33" s="538"/>
      <c r="H33" s="538"/>
      <c r="I33" s="538"/>
      <c r="J33" s="538"/>
    </row>
    <row r="34" spans="1:10" ht="36.75" customHeight="1" x14ac:dyDescent="0.3">
      <c r="A34" s="539">
        <v>6</v>
      </c>
      <c r="B34" s="543" t="s">
        <v>857</v>
      </c>
      <c r="C34" s="537">
        <f>[3]SHG!CY34</f>
        <v>63393.26</v>
      </c>
      <c r="D34" s="537">
        <f>[3]SHG!CZ34</f>
        <v>52445.31</v>
      </c>
      <c r="G34" s="538"/>
      <c r="H34" s="538"/>
      <c r="I34" s="538"/>
      <c r="J34" s="538"/>
    </row>
    <row r="35" spans="1:10" ht="44.25" customHeight="1" x14ac:dyDescent="0.3">
      <c r="A35" s="532" t="s">
        <v>858</v>
      </c>
      <c r="B35" s="531" t="s">
        <v>859</v>
      </c>
      <c r="C35" s="537"/>
      <c r="D35" s="537"/>
      <c r="G35" s="538"/>
      <c r="H35" s="538"/>
      <c r="I35" s="538"/>
      <c r="J35" s="538"/>
    </row>
    <row r="36" spans="1:10" ht="36.75" customHeight="1" x14ac:dyDescent="0.3">
      <c r="A36" s="539">
        <v>1</v>
      </c>
      <c r="B36" s="543" t="s">
        <v>860</v>
      </c>
      <c r="C36" s="537">
        <f>[3]SHG!CY36</f>
        <v>2860969</v>
      </c>
      <c r="D36" s="537">
        <f>[3]SHG!CZ36</f>
        <v>2647931</v>
      </c>
      <c r="G36" s="538"/>
      <c r="H36" s="538"/>
      <c r="I36" s="538"/>
      <c r="J36" s="538"/>
    </row>
    <row r="37" spans="1:10" ht="36.75" customHeight="1" x14ac:dyDescent="0.3">
      <c r="A37" s="539">
        <v>2</v>
      </c>
      <c r="B37" s="543" t="s">
        <v>861</v>
      </c>
      <c r="C37" s="537">
        <f>[3]SHG!CY37</f>
        <v>3925647.9300000006</v>
      </c>
      <c r="D37" s="537">
        <f>[3]SHG!CZ37</f>
        <v>3602083.52</v>
      </c>
      <c r="G37" s="538"/>
      <c r="H37" s="538"/>
      <c r="I37" s="538"/>
      <c r="J37" s="538"/>
    </row>
    <row r="38" spans="1:10" ht="36.75" customHeight="1" x14ac:dyDescent="0.3">
      <c r="A38" s="539">
        <v>3</v>
      </c>
      <c r="B38" s="543" t="s">
        <v>862</v>
      </c>
      <c r="C38" s="537">
        <f>[3]SHG!CY38</f>
        <v>445149</v>
      </c>
      <c r="D38" s="537">
        <f>[3]SHG!CZ38</f>
        <v>379845</v>
      </c>
      <c r="G38" s="538"/>
      <c r="H38" s="538"/>
      <c r="I38" s="538"/>
      <c r="J38" s="538"/>
    </row>
    <row r="39" spans="1:10" ht="36.75" customHeight="1" x14ac:dyDescent="0.3">
      <c r="A39" s="539">
        <v>4</v>
      </c>
      <c r="B39" s="543" t="s">
        <v>863</v>
      </c>
      <c r="C39" s="537">
        <f>[3]SHG!CY39</f>
        <v>933690.2300000001</v>
      </c>
      <c r="D39" s="537">
        <f>[3]SHG!CZ39</f>
        <v>806361.62000000011</v>
      </c>
      <c r="G39" s="538"/>
      <c r="H39" s="538"/>
      <c r="I39" s="538"/>
      <c r="J39" s="538"/>
    </row>
    <row r="40" spans="1:10" x14ac:dyDescent="0.3">
      <c r="A40" s="338"/>
    </row>
    <row r="41" spans="1:10" x14ac:dyDescent="0.3">
      <c r="A41" s="338"/>
    </row>
    <row r="42" spans="1:10" x14ac:dyDescent="0.3">
      <c r="A42" s="338"/>
    </row>
  </sheetData>
  <mergeCells count="4">
    <mergeCell ref="A1:D1"/>
    <mergeCell ref="A2:D2"/>
    <mergeCell ref="B4:D4"/>
    <mergeCell ref="A5:D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8"/>
  <sheetViews>
    <sheetView zoomScale="60" zoomScaleNormal="60" workbookViewId="0">
      <selection activeCell="S13" sqref="S13"/>
    </sheetView>
  </sheetViews>
  <sheetFormatPr defaultRowHeight="27" x14ac:dyDescent="0.35"/>
  <cols>
    <col min="1" max="1" width="12.7109375" style="548" customWidth="1"/>
    <col min="2" max="2" width="49.140625" style="548" customWidth="1"/>
    <col min="3" max="3" width="13.42578125" style="548" customWidth="1"/>
    <col min="4" max="4" width="16.42578125" style="575" customWidth="1"/>
    <col min="5" max="5" width="14.85546875" style="548" customWidth="1"/>
    <col min="6" max="6" width="15.7109375" style="575" customWidth="1"/>
    <col min="7" max="7" width="16.42578125" style="548" customWidth="1"/>
    <col min="8" max="8" width="14.7109375" style="575" customWidth="1"/>
    <col min="9" max="9" width="16" style="548" customWidth="1"/>
    <col min="10" max="10" width="17.85546875" style="575" customWidth="1"/>
    <col min="11" max="11" width="17" style="548" bestFit="1" customWidth="1"/>
    <col min="12" max="12" width="17.42578125" style="575" customWidth="1"/>
    <col min="13" max="13" width="53" style="548" customWidth="1"/>
    <col min="14" max="14" width="11.42578125" style="548" customWidth="1"/>
    <col min="15" max="15" width="9.140625" style="548" customWidth="1"/>
    <col min="16" max="16384" width="9.140625" style="548"/>
  </cols>
  <sheetData>
    <row r="1" spans="1:13" ht="30" x14ac:dyDescent="0.4">
      <c r="A1" s="546"/>
      <c r="B1" s="546"/>
      <c r="C1" s="546"/>
      <c r="D1" s="547"/>
      <c r="E1" s="1109" t="s">
        <v>1147</v>
      </c>
      <c r="F1" s="1109"/>
      <c r="G1" s="1109"/>
      <c r="H1" s="1109"/>
      <c r="I1" s="546"/>
      <c r="J1" s="547"/>
      <c r="K1" s="546"/>
      <c r="L1" s="547"/>
      <c r="M1" s="546"/>
    </row>
    <row r="2" spans="1:13" ht="30" x14ac:dyDescent="0.4">
      <c r="A2" s="549"/>
      <c r="B2" s="546"/>
      <c r="C2" s="550" t="s">
        <v>864</v>
      </c>
      <c r="D2" s="551"/>
      <c r="E2" s="550"/>
      <c r="F2" s="551"/>
      <c r="G2" s="550"/>
      <c r="H2" s="551"/>
      <c r="I2" s="550"/>
      <c r="J2" s="551"/>
      <c r="K2" s="550"/>
      <c r="L2" s="551"/>
      <c r="M2" s="550"/>
    </row>
    <row r="3" spans="1:13" ht="27.75" x14ac:dyDescent="0.35">
      <c r="A3" s="1110" t="s">
        <v>865</v>
      </c>
      <c r="B3" s="1110"/>
      <c r="C3" s="1110"/>
      <c r="D3" s="1110"/>
      <c r="E3" s="1110"/>
      <c r="F3" s="1110"/>
      <c r="G3" s="1110"/>
      <c r="H3" s="1110"/>
      <c r="I3" s="1110"/>
      <c r="J3" s="1110"/>
      <c r="K3" s="1110"/>
      <c r="L3" s="1110"/>
      <c r="M3" s="1110"/>
    </row>
    <row r="4" spans="1:13" ht="27.75" x14ac:dyDescent="0.35">
      <c r="A4" s="1107" t="s">
        <v>85</v>
      </c>
      <c r="B4" s="1111" t="s">
        <v>2</v>
      </c>
      <c r="C4" s="1112" t="s">
        <v>866</v>
      </c>
      <c r="D4" s="1112"/>
      <c r="E4" s="1112" t="s">
        <v>867</v>
      </c>
      <c r="F4" s="1112"/>
      <c r="G4" s="1112"/>
      <c r="H4" s="1112"/>
      <c r="I4" s="1112" t="s">
        <v>868</v>
      </c>
      <c r="J4" s="1113"/>
      <c r="K4" s="1113"/>
      <c r="L4" s="1113"/>
      <c r="M4" s="1114" t="s">
        <v>869</v>
      </c>
    </row>
    <row r="5" spans="1:13" ht="48" customHeight="1" x14ac:dyDescent="0.35">
      <c r="A5" s="1107"/>
      <c r="B5" s="1111"/>
      <c r="C5" s="1115" t="s">
        <v>590</v>
      </c>
      <c r="D5" s="1116" t="s">
        <v>870</v>
      </c>
      <c r="E5" s="1107" t="s">
        <v>871</v>
      </c>
      <c r="F5" s="1107"/>
      <c r="G5" s="1107" t="s">
        <v>872</v>
      </c>
      <c r="H5" s="1107"/>
      <c r="I5" s="1107" t="s">
        <v>871</v>
      </c>
      <c r="J5" s="1107"/>
      <c r="K5" s="1107" t="s">
        <v>873</v>
      </c>
      <c r="L5" s="1107"/>
      <c r="M5" s="1114"/>
    </row>
    <row r="6" spans="1:13" s="556" customFormat="1" ht="61.5" customHeight="1" x14ac:dyDescent="0.35">
      <c r="A6" s="552" t="s">
        <v>12</v>
      </c>
      <c r="B6" s="553" t="s">
        <v>13</v>
      </c>
      <c r="C6" s="1115"/>
      <c r="D6" s="1116"/>
      <c r="E6" s="554" t="s">
        <v>589</v>
      </c>
      <c r="F6" s="555" t="s">
        <v>870</v>
      </c>
      <c r="G6" s="554" t="s">
        <v>590</v>
      </c>
      <c r="H6" s="555" t="s">
        <v>870</v>
      </c>
      <c r="I6" s="554" t="s">
        <v>590</v>
      </c>
      <c r="J6" s="555" t="s">
        <v>870</v>
      </c>
      <c r="K6" s="554" t="s">
        <v>590</v>
      </c>
      <c r="L6" s="555" t="s">
        <v>870</v>
      </c>
      <c r="M6" s="1114"/>
    </row>
    <row r="7" spans="1:13" x14ac:dyDescent="0.35">
      <c r="A7" s="557">
        <v>1</v>
      </c>
      <c r="B7" s="558" t="s">
        <v>14</v>
      </c>
      <c r="C7" s="559">
        <v>0</v>
      </c>
      <c r="D7" s="560">
        <v>0</v>
      </c>
      <c r="E7" s="559">
        <v>3479</v>
      </c>
      <c r="F7" s="560">
        <v>34.79</v>
      </c>
      <c r="G7" s="559">
        <v>1639</v>
      </c>
      <c r="H7" s="560">
        <v>16.39</v>
      </c>
      <c r="I7" s="559">
        <v>126163</v>
      </c>
      <c r="J7" s="560">
        <v>206.78</v>
      </c>
      <c r="K7" s="559">
        <v>12163</v>
      </c>
      <c r="L7" s="560">
        <v>206.78</v>
      </c>
      <c r="M7" s="561">
        <v>0</v>
      </c>
    </row>
    <row r="8" spans="1:13" x14ac:dyDescent="0.35">
      <c r="A8" s="557">
        <v>2</v>
      </c>
      <c r="B8" s="558" t="s">
        <v>15</v>
      </c>
      <c r="C8" s="559">
        <v>296</v>
      </c>
      <c r="D8" s="560">
        <v>14.14</v>
      </c>
      <c r="E8" s="559">
        <v>296</v>
      </c>
      <c r="F8" s="560">
        <v>14.14</v>
      </c>
      <c r="G8" s="559">
        <v>293</v>
      </c>
      <c r="H8" s="560">
        <v>14.04</v>
      </c>
      <c r="I8" s="559">
        <v>3266</v>
      </c>
      <c r="J8" s="560">
        <v>626.96</v>
      </c>
      <c r="K8" s="559">
        <v>3156</v>
      </c>
      <c r="L8" s="560">
        <v>418.37</v>
      </c>
      <c r="M8" s="561">
        <v>0</v>
      </c>
    </row>
    <row r="9" spans="1:13" x14ac:dyDescent="0.35">
      <c r="A9" s="557">
        <v>3</v>
      </c>
      <c r="B9" s="558" t="s">
        <v>16</v>
      </c>
      <c r="C9" s="559">
        <v>800</v>
      </c>
      <c r="D9" s="560">
        <v>0</v>
      </c>
      <c r="E9" s="559">
        <v>32</v>
      </c>
      <c r="F9" s="560">
        <v>0.57999999999999996</v>
      </c>
      <c r="G9" s="559">
        <v>24</v>
      </c>
      <c r="H9" s="560">
        <v>0.46</v>
      </c>
      <c r="I9" s="559">
        <v>4858</v>
      </c>
      <c r="J9" s="560">
        <v>111.1</v>
      </c>
      <c r="K9" s="559">
        <v>474</v>
      </c>
      <c r="L9" s="560">
        <v>26.04</v>
      </c>
      <c r="M9" s="561">
        <v>0</v>
      </c>
    </row>
    <row r="10" spans="1:13" x14ac:dyDescent="0.35">
      <c r="A10" s="557">
        <v>4</v>
      </c>
      <c r="B10" s="558" t="s">
        <v>17</v>
      </c>
      <c r="C10" s="559">
        <v>0</v>
      </c>
      <c r="D10" s="560">
        <v>0</v>
      </c>
      <c r="E10" s="559">
        <v>149</v>
      </c>
      <c r="F10" s="560">
        <v>5.7</v>
      </c>
      <c r="G10" s="559">
        <v>121</v>
      </c>
      <c r="H10" s="560">
        <v>4.8899999999999997</v>
      </c>
      <c r="I10" s="559">
        <v>1320</v>
      </c>
      <c r="J10" s="560">
        <v>25.932099999999998</v>
      </c>
      <c r="K10" s="559">
        <v>1201</v>
      </c>
      <c r="L10" s="560">
        <v>20.98</v>
      </c>
      <c r="M10" s="561">
        <v>0</v>
      </c>
    </row>
    <row r="11" spans="1:13" ht="27.75" x14ac:dyDescent="0.4">
      <c r="A11" s="557"/>
      <c r="B11" s="562" t="s">
        <v>18</v>
      </c>
      <c r="C11" s="563">
        <f t="shared" ref="C11:M11" si="0">SUM(C7:C10)</f>
        <v>1096</v>
      </c>
      <c r="D11" s="564">
        <f t="shared" si="0"/>
        <v>14.14</v>
      </c>
      <c r="E11" s="563">
        <f t="shared" si="0"/>
        <v>3956</v>
      </c>
      <c r="F11" s="564">
        <f t="shared" si="0"/>
        <v>55.21</v>
      </c>
      <c r="G11" s="563">
        <f t="shared" si="0"/>
        <v>2077</v>
      </c>
      <c r="H11" s="564">
        <f t="shared" si="0"/>
        <v>35.78</v>
      </c>
      <c r="I11" s="563">
        <f t="shared" si="0"/>
        <v>135607</v>
      </c>
      <c r="J11" s="564">
        <f t="shared" si="0"/>
        <v>970.77210000000002</v>
      </c>
      <c r="K11" s="563">
        <f t="shared" si="0"/>
        <v>16994</v>
      </c>
      <c r="L11" s="564">
        <f t="shared" si="0"/>
        <v>672.17</v>
      </c>
      <c r="M11" s="563">
        <f t="shared" si="0"/>
        <v>0</v>
      </c>
    </row>
    <row r="12" spans="1:13" ht="27.75" x14ac:dyDescent="0.4">
      <c r="A12" s="1108" t="s">
        <v>670</v>
      </c>
      <c r="B12" s="1108"/>
      <c r="C12" s="563"/>
      <c r="D12" s="564"/>
      <c r="E12" s="563"/>
      <c r="F12" s="564"/>
      <c r="G12" s="563"/>
      <c r="H12" s="564"/>
      <c r="I12" s="563"/>
      <c r="J12" s="564"/>
      <c r="K12" s="563"/>
      <c r="L12" s="564"/>
      <c r="M12" s="565"/>
    </row>
    <row r="13" spans="1:13" x14ac:dyDescent="0.35">
      <c r="A13" s="566">
        <v>1</v>
      </c>
      <c r="B13" s="567" t="s">
        <v>21</v>
      </c>
      <c r="C13" s="559">
        <v>0</v>
      </c>
      <c r="D13" s="560">
        <v>0</v>
      </c>
      <c r="E13" s="559">
        <v>2</v>
      </c>
      <c r="F13" s="560">
        <v>0.189</v>
      </c>
      <c r="G13" s="559">
        <v>2</v>
      </c>
      <c r="H13" s="560">
        <v>0.189</v>
      </c>
      <c r="I13" s="559">
        <v>77</v>
      </c>
      <c r="J13" s="560">
        <v>1.5669999999999999</v>
      </c>
      <c r="K13" s="559">
        <v>77</v>
      </c>
      <c r="L13" s="560">
        <v>1.5669999999999999</v>
      </c>
      <c r="M13" s="561">
        <v>0</v>
      </c>
    </row>
    <row r="14" spans="1:13" x14ac:dyDescent="0.35">
      <c r="A14" s="566">
        <v>2</v>
      </c>
      <c r="B14" s="567" t="s">
        <v>22</v>
      </c>
      <c r="C14" s="559">
        <v>0</v>
      </c>
      <c r="D14" s="560">
        <v>0</v>
      </c>
      <c r="E14" s="559">
        <v>0</v>
      </c>
      <c r="F14" s="560">
        <v>0</v>
      </c>
      <c r="G14" s="559">
        <v>0</v>
      </c>
      <c r="H14" s="560">
        <v>0</v>
      </c>
      <c r="I14" s="559">
        <v>0</v>
      </c>
      <c r="J14" s="560">
        <v>0</v>
      </c>
      <c r="K14" s="559">
        <v>0</v>
      </c>
      <c r="L14" s="560">
        <v>0</v>
      </c>
      <c r="M14" s="561">
        <v>0</v>
      </c>
    </row>
    <row r="15" spans="1:13" x14ac:dyDescent="0.35">
      <c r="A15" s="566">
        <v>3</v>
      </c>
      <c r="B15" s="567" t="s">
        <v>23</v>
      </c>
      <c r="C15" s="559">
        <v>0</v>
      </c>
      <c r="D15" s="560">
        <v>0</v>
      </c>
      <c r="E15" s="559">
        <v>0</v>
      </c>
      <c r="F15" s="560">
        <v>0</v>
      </c>
      <c r="G15" s="559">
        <v>0</v>
      </c>
      <c r="H15" s="560">
        <v>0</v>
      </c>
      <c r="I15" s="559">
        <v>6</v>
      </c>
      <c r="J15" s="560">
        <v>0.16</v>
      </c>
      <c r="K15" s="559">
        <v>0</v>
      </c>
      <c r="L15" s="560">
        <v>0</v>
      </c>
      <c r="M15" s="561">
        <v>0</v>
      </c>
    </row>
    <row r="16" spans="1:13" x14ac:dyDescent="0.35">
      <c r="A16" s="566">
        <v>4</v>
      </c>
      <c r="B16" s="567" t="s">
        <v>24</v>
      </c>
      <c r="C16" s="559">
        <v>0</v>
      </c>
      <c r="D16" s="560">
        <v>0</v>
      </c>
      <c r="E16" s="559">
        <v>0</v>
      </c>
      <c r="F16" s="560">
        <v>0</v>
      </c>
      <c r="G16" s="559">
        <v>0</v>
      </c>
      <c r="H16" s="560">
        <v>0</v>
      </c>
      <c r="I16" s="559">
        <v>0</v>
      </c>
      <c r="J16" s="560">
        <v>0</v>
      </c>
      <c r="K16" s="559">
        <v>0</v>
      </c>
      <c r="L16" s="560">
        <v>0</v>
      </c>
      <c r="M16" s="561">
        <v>0</v>
      </c>
    </row>
    <row r="17" spans="1:13" x14ac:dyDescent="0.35">
      <c r="A17" s="566">
        <v>5</v>
      </c>
      <c r="B17" s="567" t="s">
        <v>25</v>
      </c>
      <c r="C17" s="559">
        <v>0</v>
      </c>
      <c r="D17" s="560">
        <v>0</v>
      </c>
      <c r="E17" s="559">
        <v>0</v>
      </c>
      <c r="F17" s="560">
        <v>0</v>
      </c>
      <c r="G17" s="559">
        <v>0</v>
      </c>
      <c r="H17" s="560">
        <v>0</v>
      </c>
      <c r="I17" s="559">
        <v>131</v>
      </c>
      <c r="J17" s="560">
        <v>1.53</v>
      </c>
      <c r="K17" s="559">
        <v>131</v>
      </c>
      <c r="L17" s="560">
        <v>1.53</v>
      </c>
      <c r="M17" s="561">
        <v>0</v>
      </c>
    </row>
    <row r="18" spans="1:13" x14ac:dyDescent="0.35">
      <c r="A18" s="566">
        <v>6</v>
      </c>
      <c r="B18" s="567" t="s">
        <v>26</v>
      </c>
      <c r="C18" s="559">
        <v>0</v>
      </c>
      <c r="D18" s="560">
        <v>0</v>
      </c>
      <c r="E18" s="559">
        <v>1</v>
      </c>
      <c r="F18" s="560">
        <v>2.5000000000000001E-2</v>
      </c>
      <c r="G18" s="559">
        <v>0</v>
      </c>
      <c r="H18" s="560">
        <v>0</v>
      </c>
      <c r="I18" s="559">
        <v>3</v>
      </c>
      <c r="J18" s="560">
        <v>3.7600000000000001E-2</v>
      </c>
      <c r="K18" s="559">
        <v>2</v>
      </c>
      <c r="L18" s="560">
        <v>1.9E-2</v>
      </c>
      <c r="M18" s="561">
        <v>0</v>
      </c>
    </row>
    <row r="19" spans="1:13" x14ac:dyDescent="0.35">
      <c r="A19" s="566">
        <v>7</v>
      </c>
      <c r="B19" s="567" t="s">
        <v>27</v>
      </c>
      <c r="C19" s="559">
        <v>0</v>
      </c>
      <c r="D19" s="560">
        <v>0</v>
      </c>
      <c r="E19" s="559">
        <v>0</v>
      </c>
      <c r="F19" s="560">
        <v>0</v>
      </c>
      <c r="G19" s="559">
        <v>0</v>
      </c>
      <c r="H19" s="560">
        <v>0</v>
      </c>
      <c r="I19" s="559">
        <v>0</v>
      </c>
      <c r="J19" s="560">
        <v>0</v>
      </c>
      <c r="K19" s="559">
        <v>0</v>
      </c>
      <c r="L19" s="560">
        <v>0</v>
      </c>
      <c r="M19" s="561">
        <v>0</v>
      </c>
    </row>
    <row r="20" spans="1:13" x14ac:dyDescent="0.35">
      <c r="A20" s="566">
        <v>8</v>
      </c>
      <c r="B20" s="567" t="s">
        <v>28</v>
      </c>
      <c r="C20" s="559">
        <v>265</v>
      </c>
      <c r="D20" s="560">
        <v>1.25</v>
      </c>
      <c r="E20" s="559">
        <v>34</v>
      </c>
      <c r="F20" s="560">
        <v>0.66149999999999998</v>
      </c>
      <c r="G20" s="559">
        <v>0</v>
      </c>
      <c r="H20" s="560">
        <v>0</v>
      </c>
      <c r="I20" s="559">
        <v>130</v>
      </c>
      <c r="J20" s="560">
        <v>2.0642999999999998</v>
      </c>
      <c r="K20" s="559">
        <v>45</v>
      </c>
      <c r="L20" s="560">
        <v>1.3762000000000001</v>
      </c>
      <c r="M20" s="561">
        <v>0</v>
      </c>
    </row>
    <row r="21" spans="1:13" ht="27.75" x14ac:dyDescent="0.4">
      <c r="A21" s="566"/>
      <c r="B21" s="563" t="s">
        <v>29</v>
      </c>
      <c r="C21" s="563">
        <f t="shared" ref="C21:M21" si="1">SUM(C13:C20)</f>
        <v>265</v>
      </c>
      <c r="D21" s="564">
        <f t="shared" si="1"/>
        <v>1.25</v>
      </c>
      <c r="E21" s="563">
        <f t="shared" si="1"/>
        <v>37</v>
      </c>
      <c r="F21" s="564">
        <f t="shared" si="1"/>
        <v>0.87549999999999994</v>
      </c>
      <c r="G21" s="563">
        <f t="shared" si="1"/>
        <v>2</v>
      </c>
      <c r="H21" s="564">
        <f t="shared" si="1"/>
        <v>0.189</v>
      </c>
      <c r="I21" s="563">
        <f t="shared" si="1"/>
        <v>347</v>
      </c>
      <c r="J21" s="564">
        <f t="shared" si="1"/>
        <v>5.3588999999999993</v>
      </c>
      <c r="K21" s="563">
        <f t="shared" si="1"/>
        <v>255</v>
      </c>
      <c r="L21" s="564">
        <f t="shared" si="1"/>
        <v>4.4922000000000004</v>
      </c>
      <c r="M21" s="563">
        <f t="shared" si="1"/>
        <v>0</v>
      </c>
    </row>
    <row r="22" spans="1:13" ht="27.75" x14ac:dyDescent="0.4">
      <c r="A22" s="568" t="s">
        <v>30</v>
      </c>
      <c r="B22" s="563" t="s">
        <v>31</v>
      </c>
      <c r="C22" s="569"/>
      <c r="D22" s="570"/>
      <c r="E22" s="569"/>
      <c r="F22" s="570"/>
      <c r="G22" s="569"/>
      <c r="H22" s="570"/>
      <c r="I22" s="569"/>
      <c r="J22" s="570"/>
      <c r="K22" s="569"/>
      <c r="L22" s="570"/>
      <c r="M22" s="571"/>
    </row>
    <row r="23" spans="1:13" x14ac:dyDescent="0.35">
      <c r="A23" s="566">
        <v>1</v>
      </c>
      <c r="B23" s="567" t="s">
        <v>32</v>
      </c>
      <c r="C23" s="559">
        <v>0</v>
      </c>
      <c r="D23" s="560">
        <v>0</v>
      </c>
      <c r="E23" s="559">
        <v>6756</v>
      </c>
      <c r="F23" s="560">
        <v>15.3512</v>
      </c>
      <c r="G23" s="559">
        <v>6589</v>
      </c>
      <c r="H23" s="560">
        <v>14.8704</v>
      </c>
      <c r="I23" s="559">
        <v>6972</v>
      </c>
      <c r="J23" s="560">
        <v>122.3565</v>
      </c>
      <c r="K23" s="559">
        <v>6804</v>
      </c>
      <c r="L23" s="560">
        <v>119.0735</v>
      </c>
      <c r="M23" s="561">
        <v>0</v>
      </c>
    </row>
    <row r="24" spans="1:13" x14ac:dyDescent="0.35">
      <c r="A24" s="566">
        <v>2</v>
      </c>
      <c r="B24" s="567" t="s">
        <v>33</v>
      </c>
      <c r="C24" s="559">
        <v>0</v>
      </c>
      <c r="D24" s="560">
        <v>0</v>
      </c>
      <c r="E24" s="559">
        <v>0</v>
      </c>
      <c r="F24" s="560">
        <v>0</v>
      </c>
      <c r="G24" s="559">
        <v>0</v>
      </c>
      <c r="H24" s="560">
        <v>0</v>
      </c>
      <c r="I24" s="559">
        <v>93</v>
      </c>
      <c r="J24" s="560">
        <v>1.1873</v>
      </c>
      <c r="K24" s="559">
        <v>77</v>
      </c>
      <c r="L24" s="560">
        <v>1.0689</v>
      </c>
      <c r="M24" s="561">
        <v>0</v>
      </c>
    </row>
    <row r="25" spans="1:13" x14ac:dyDescent="0.35">
      <c r="A25" s="566">
        <v>3</v>
      </c>
      <c r="B25" s="567" t="s">
        <v>34</v>
      </c>
      <c r="C25" s="559">
        <v>0</v>
      </c>
      <c r="D25" s="560">
        <v>0</v>
      </c>
      <c r="E25" s="559">
        <v>0</v>
      </c>
      <c r="F25" s="560">
        <v>0</v>
      </c>
      <c r="G25" s="559">
        <v>0</v>
      </c>
      <c r="H25" s="560">
        <v>0</v>
      </c>
      <c r="I25" s="559">
        <v>0</v>
      </c>
      <c r="J25" s="560">
        <v>0</v>
      </c>
      <c r="K25" s="559">
        <v>0</v>
      </c>
      <c r="L25" s="560">
        <v>0</v>
      </c>
      <c r="M25" s="561">
        <v>0</v>
      </c>
    </row>
    <row r="26" spans="1:13" x14ac:dyDescent="0.35">
      <c r="A26" s="566">
        <v>4</v>
      </c>
      <c r="B26" s="567" t="s">
        <v>35</v>
      </c>
      <c r="C26" s="559">
        <v>0</v>
      </c>
      <c r="D26" s="560">
        <v>0</v>
      </c>
      <c r="E26" s="559">
        <v>0</v>
      </c>
      <c r="F26" s="560">
        <v>0</v>
      </c>
      <c r="G26" s="559">
        <v>0</v>
      </c>
      <c r="H26" s="560">
        <v>0</v>
      </c>
      <c r="I26" s="559">
        <v>0</v>
      </c>
      <c r="J26" s="560">
        <v>0</v>
      </c>
      <c r="K26" s="559">
        <v>0</v>
      </c>
      <c r="L26" s="560">
        <v>0</v>
      </c>
      <c r="M26" s="561">
        <v>0</v>
      </c>
    </row>
    <row r="27" spans="1:13" x14ac:dyDescent="0.35">
      <c r="A27" s="566">
        <v>5</v>
      </c>
      <c r="B27" s="567" t="s">
        <v>36</v>
      </c>
      <c r="C27" s="559">
        <v>0</v>
      </c>
      <c r="D27" s="560">
        <v>0</v>
      </c>
      <c r="E27" s="559">
        <v>0</v>
      </c>
      <c r="F27" s="560">
        <v>0</v>
      </c>
      <c r="G27" s="559">
        <v>0</v>
      </c>
      <c r="H27" s="560">
        <v>0</v>
      </c>
      <c r="I27" s="559">
        <v>0</v>
      </c>
      <c r="J27" s="560">
        <v>0</v>
      </c>
      <c r="K27" s="559">
        <v>0</v>
      </c>
      <c r="L27" s="560">
        <v>0</v>
      </c>
      <c r="M27" s="561">
        <v>0</v>
      </c>
    </row>
    <row r="28" spans="1:13" x14ac:dyDescent="0.35">
      <c r="A28" s="566">
        <v>6</v>
      </c>
      <c r="B28" s="567" t="s">
        <v>37</v>
      </c>
      <c r="C28" s="559">
        <v>0</v>
      </c>
      <c r="D28" s="560">
        <v>0</v>
      </c>
      <c r="E28" s="559">
        <v>0</v>
      </c>
      <c r="F28" s="560">
        <v>0</v>
      </c>
      <c r="G28" s="559">
        <v>0</v>
      </c>
      <c r="H28" s="560">
        <v>0</v>
      </c>
      <c r="I28" s="559">
        <v>0</v>
      </c>
      <c r="J28" s="560">
        <v>0</v>
      </c>
      <c r="K28" s="559">
        <v>0</v>
      </c>
      <c r="L28" s="560">
        <v>0</v>
      </c>
      <c r="M28" s="561">
        <v>0</v>
      </c>
    </row>
    <row r="29" spans="1:13" x14ac:dyDescent="0.35">
      <c r="A29" s="566">
        <v>7</v>
      </c>
      <c r="B29" s="567" t="s">
        <v>38</v>
      </c>
      <c r="C29" s="559">
        <v>0</v>
      </c>
      <c r="D29" s="560">
        <v>0</v>
      </c>
      <c r="E29" s="559">
        <v>0</v>
      </c>
      <c r="F29" s="560">
        <v>0</v>
      </c>
      <c r="G29" s="559">
        <v>0</v>
      </c>
      <c r="H29" s="560">
        <v>0</v>
      </c>
      <c r="I29" s="559">
        <v>0</v>
      </c>
      <c r="J29" s="560">
        <v>0</v>
      </c>
      <c r="K29" s="559">
        <v>0</v>
      </c>
      <c r="L29" s="560">
        <v>0</v>
      </c>
      <c r="M29" s="561">
        <v>0</v>
      </c>
    </row>
    <row r="30" spans="1:13" x14ac:dyDescent="0.35">
      <c r="A30" s="566">
        <v>8</v>
      </c>
      <c r="B30" s="567" t="s">
        <v>39</v>
      </c>
      <c r="C30" s="559">
        <v>0</v>
      </c>
      <c r="D30" s="560">
        <v>0</v>
      </c>
      <c r="E30" s="559">
        <v>0</v>
      </c>
      <c r="F30" s="560">
        <v>0</v>
      </c>
      <c r="G30" s="559">
        <v>0</v>
      </c>
      <c r="H30" s="560">
        <v>0</v>
      </c>
      <c r="I30" s="559">
        <v>0</v>
      </c>
      <c r="J30" s="560">
        <v>0</v>
      </c>
      <c r="K30" s="559">
        <v>0</v>
      </c>
      <c r="L30" s="560">
        <v>0</v>
      </c>
      <c r="M30" s="561">
        <v>0</v>
      </c>
    </row>
    <row r="31" spans="1:13" x14ac:dyDescent="0.35">
      <c r="A31" s="566">
        <v>9</v>
      </c>
      <c r="B31" s="567" t="s">
        <v>40</v>
      </c>
      <c r="C31" s="559">
        <v>0</v>
      </c>
      <c r="D31" s="560">
        <v>0</v>
      </c>
      <c r="E31" s="559">
        <v>0</v>
      </c>
      <c r="F31" s="560">
        <v>0</v>
      </c>
      <c r="G31" s="559">
        <v>0</v>
      </c>
      <c r="H31" s="560">
        <v>0</v>
      </c>
      <c r="I31" s="559">
        <v>0</v>
      </c>
      <c r="J31" s="560">
        <v>0</v>
      </c>
      <c r="K31" s="559">
        <v>0</v>
      </c>
      <c r="L31" s="560">
        <v>0</v>
      </c>
      <c r="M31" s="561">
        <v>0</v>
      </c>
    </row>
    <row r="32" spans="1:13" x14ac:dyDescent="0.35">
      <c r="A32" s="566">
        <v>10</v>
      </c>
      <c r="B32" s="567" t="s">
        <v>41</v>
      </c>
      <c r="C32" s="559">
        <v>0</v>
      </c>
      <c r="D32" s="560">
        <v>0</v>
      </c>
      <c r="E32" s="559">
        <v>0</v>
      </c>
      <c r="F32" s="560">
        <v>0</v>
      </c>
      <c r="G32" s="559">
        <v>0</v>
      </c>
      <c r="H32" s="560">
        <v>0</v>
      </c>
      <c r="I32" s="559">
        <v>0</v>
      </c>
      <c r="J32" s="560">
        <v>0</v>
      </c>
      <c r="K32" s="559">
        <v>0</v>
      </c>
      <c r="L32" s="560">
        <v>0</v>
      </c>
      <c r="M32" s="561">
        <v>0</v>
      </c>
    </row>
    <row r="33" spans="1:13" x14ac:dyDescent="0.35">
      <c r="A33" s="566">
        <v>11</v>
      </c>
      <c r="B33" s="567" t="s">
        <v>42</v>
      </c>
      <c r="C33" s="559">
        <v>0</v>
      </c>
      <c r="D33" s="560">
        <v>0</v>
      </c>
      <c r="E33" s="559">
        <v>111</v>
      </c>
      <c r="F33" s="560">
        <v>1.6922999999999999</v>
      </c>
      <c r="G33" s="559">
        <v>86</v>
      </c>
      <c r="H33" s="560">
        <v>1.3001</v>
      </c>
      <c r="I33" s="559">
        <v>130134</v>
      </c>
      <c r="J33" s="560">
        <v>532.07680000000005</v>
      </c>
      <c r="K33" s="559">
        <v>81928</v>
      </c>
      <c r="L33" s="560">
        <v>487.72739999999999</v>
      </c>
      <c r="M33" s="561">
        <v>0</v>
      </c>
    </row>
    <row r="34" spans="1:13" x14ac:dyDescent="0.35">
      <c r="A34" s="566">
        <v>12</v>
      </c>
      <c r="B34" s="567" t="s">
        <v>43</v>
      </c>
      <c r="C34" s="559">
        <v>0</v>
      </c>
      <c r="D34" s="560">
        <v>0</v>
      </c>
      <c r="E34" s="559">
        <v>0</v>
      </c>
      <c r="F34" s="560">
        <v>0</v>
      </c>
      <c r="G34" s="559">
        <v>0</v>
      </c>
      <c r="H34" s="560">
        <v>0</v>
      </c>
      <c r="I34" s="559">
        <v>0</v>
      </c>
      <c r="J34" s="560">
        <v>0</v>
      </c>
      <c r="K34" s="559">
        <v>0</v>
      </c>
      <c r="L34" s="560">
        <v>0</v>
      </c>
      <c r="M34" s="561">
        <v>0</v>
      </c>
    </row>
    <row r="35" spans="1:13" x14ac:dyDescent="0.35">
      <c r="A35" s="566">
        <v>13</v>
      </c>
      <c r="B35" s="567" t="s">
        <v>44</v>
      </c>
      <c r="C35" s="559">
        <v>0</v>
      </c>
      <c r="D35" s="560">
        <v>0</v>
      </c>
      <c r="E35" s="559">
        <v>0</v>
      </c>
      <c r="F35" s="560">
        <v>0</v>
      </c>
      <c r="G35" s="559">
        <v>0</v>
      </c>
      <c r="H35" s="560">
        <v>0</v>
      </c>
      <c r="I35" s="559">
        <v>0</v>
      </c>
      <c r="J35" s="560">
        <v>0</v>
      </c>
      <c r="K35" s="559">
        <v>0</v>
      </c>
      <c r="L35" s="560">
        <v>0</v>
      </c>
      <c r="M35" s="561">
        <v>0</v>
      </c>
    </row>
    <row r="36" spans="1:13" x14ac:dyDescent="0.35">
      <c r="A36" s="566">
        <v>14</v>
      </c>
      <c r="B36" s="567" t="s">
        <v>45</v>
      </c>
      <c r="C36" s="559">
        <v>0</v>
      </c>
      <c r="D36" s="560">
        <v>0</v>
      </c>
      <c r="E36" s="559">
        <v>0</v>
      </c>
      <c r="F36" s="560">
        <v>0</v>
      </c>
      <c r="G36" s="559">
        <v>0</v>
      </c>
      <c r="H36" s="560">
        <v>0</v>
      </c>
      <c r="I36" s="559">
        <v>0</v>
      </c>
      <c r="J36" s="560">
        <v>0</v>
      </c>
      <c r="K36" s="559">
        <v>0</v>
      </c>
      <c r="L36" s="560">
        <v>0</v>
      </c>
      <c r="M36" s="561">
        <v>0</v>
      </c>
    </row>
    <row r="37" spans="1:13" x14ac:dyDescent="0.35">
      <c r="A37" s="566">
        <v>15</v>
      </c>
      <c r="B37" s="567" t="s">
        <v>46</v>
      </c>
      <c r="C37" s="559">
        <v>0</v>
      </c>
      <c r="D37" s="560">
        <v>0</v>
      </c>
      <c r="E37" s="559">
        <v>101</v>
      </c>
      <c r="F37" s="560">
        <v>1.0803</v>
      </c>
      <c r="G37" s="559">
        <v>29</v>
      </c>
      <c r="H37" s="560">
        <v>0.25609999999999999</v>
      </c>
      <c r="I37" s="559">
        <v>26784</v>
      </c>
      <c r="J37" s="560">
        <v>256.87869999999998</v>
      </c>
      <c r="K37" s="559">
        <v>7996</v>
      </c>
      <c r="L37" s="560">
        <v>88.657399999999996</v>
      </c>
      <c r="M37" s="561">
        <v>0</v>
      </c>
    </row>
    <row r="38" spans="1:13" x14ac:dyDescent="0.35">
      <c r="A38" s="566">
        <v>16</v>
      </c>
      <c r="B38" s="567" t="s">
        <v>47</v>
      </c>
      <c r="C38" s="559">
        <v>0</v>
      </c>
      <c r="D38" s="560">
        <v>0</v>
      </c>
      <c r="E38" s="559">
        <v>0</v>
      </c>
      <c r="F38" s="560">
        <v>0</v>
      </c>
      <c r="G38" s="559">
        <v>0</v>
      </c>
      <c r="H38" s="560">
        <v>0</v>
      </c>
      <c r="I38" s="559">
        <v>0</v>
      </c>
      <c r="J38" s="560">
        <v>0</v>
      </c>
      <c r="K38" s="559">
        <v>0</v>
      </c>
      <c r="L38" s="560">
        <v>0</v>
      </c>
      <c r="M38" s="561">
        <v>0</v>
      </c>
    </row>
    <row r="39" spans="1:13" x14ac:dyDescent="0.35">
      <c r="A39" s="566">
        <v>17</v>
      </c>
      <c r="B39" s="567" t="s">
        <v>48</v>
      </c>
      <c r="C39" s="559">
        <v>0</v>
      </c>
      <c r="D39" s="560">
        <v>0</v>
      </c>
      <c r="E39" s="559">
        <v>0</v>
      </c>
      <c r="F39" s="560">
        <v>0</v>
      </c>
      <c r="G39" s="559">
        <v>0</v>
      </c>
      <c r="H39" s="560">
        <v>0</v>
      </c>
      <c r="I39" s="559">
        <v>0</v>
      </c>
      <c r="J39" s="560">
        <v>0</v>
      </c>
      <c r="K39" s="559">
        <v>0</v>
      </c>
      <c r="L39" s="560">
        <v>0</v>
      </c>
      <c r="M39" s="561">
        <v>0</v>
      </c>
    </row>
    <row r="40" spans="1:13" x14ac:dyDescent="0.35">
      <c r="A40" s="566">
        <v>18</v>
      </c>
      <c r="B40" s="567" t="s">
        <v>49</v>
      </c>
      <c r="C40" s="559">
        <v>0</v>
      </c>
      <c r="D40" s="560">
        <v>0</v>
      </c>
      <c r="E40" s="559">
        <v>4</v>
      </c>
      <c r="F40" s="560">
        <v>0.05</v>
      </c>
      <c r="G40" s="559">
        <v>4</v>
      </c>
      <c r="H40" s="560">
        <v>0.05</v>
      </c>
      <c r="I40" s="559">
        <v>17775</v>
      </c>
      <c r="J40" s="560">
        <v>160.76</v>
      </c>
      <c r="K40" s="559">
        <v>17652</v>
      </c>
      <c r="L40" s="560">
        <v>159.57</v>
      </c>
      <c r="M40" s="561">
        <v>0</v>
      </c>
    </row>
    <row r="41" spans="1:13" x14ac:dyDescent="0.35">
      <c r="A41" s="566">
        <v>19</v>
      </c>
      <c r="B41" s="567" t="s">
        <v>50</v>
      </c>
      <c r="C41" s="559">
        <v>0</v>
      </c>
      <c r="D41" s="560">
        <v>0</v>
      </c>
      <c r="E41" s="559">
        <v>0</v>
      </c>
      <c r="F41" s="560">
        <v>0</v>
      </c>
      <c r="G41" s="559">
        <v>0</v>
      </c>
      <c r="H41" s="560">
        <v>0</v>
      </c>
      <c r="I41" s="559">
        <v>0</v>
      </c>
      <c r="J41" s="560">
        <v>0</v>
      </c>
      <c r="K41" s="559">
        <v>0</v>
      </c>
      <c r="L41" s="560">
        <v>0</v>
      </c>
      <c r="M41" s="561">
        <v>0</v>
      </c>
    </row>
    <row r="42" spans="1:13" x14ac:dyDescent="0.35">
      <c r="A42" s="566">
        <v>20</v>
      </c>
      <c r="B42" s="567" t="s">
        <v>51</v>
      </c>
      <c r="C42" s="559">
        <v>0</v>
      </c>
      <c r="D42" s="560">
        <v>0</v>
      </c>
      <c r="E42" s="559">
        <v>0</v>
      </c>
      <c r="F42" s="560">
        <v>0</v>
      </c>
      <c r="G42" s="559">
        <v>0</v>
      </c>
      <c r="H42" s="560">
        <v>0</v>
      </c>
      <c r="I42" s="559">
        <v>0</v>
      </c>
      <c r="J42" s="560">
        <v>0</v>
      </c>
      <c r="K42" s="559">
        <v>0</v>
      </c>
      <c r="L42" s="560">
        <v>0</v>
      </c>
      <c r="M42" s="561">
        <v>0</v>
      </c>
    </row>
    <row r="43" spans="1:13" x14ac:dyDescent="0.35">
      <c r="A43" s="566">
        <v>21</v>
      </c>
      <c r="B43" s="567" t="s">
        <v>52</v>
      </c>
      <c r="C43" s="559">
        <v>0</v>
      </c>
      <c r="D43" s="560">
        <v>0</v>
      </c>
      <c r="E43" s="559">
        <v>0</v>
      </c>
      <c r="F43" s="560">
        <v>6.07</v>
      </c>
      <c r="G43" s="559">
        <v>0</v>
      </c>
      <c r="H43" s="560">
        <v>4.18</v>
      </c>
      <c r="I43" s="559">
        <v>35388</v>
      </c>
      <c r="J43" s="560">
        <v>333.46</v>
      </c>
      <c r="K43" s="559">
        <v>24675</v>
      </c>
      <c r="L43" s="560">
        <v>229.48</v>
      </c>
      <c r="M43" s="561">
        <v>0</v>
      </c>
    </row>
    <row r="44" spans="1:13" ht="27.75" x14ac:dyDescent="0.4">
      <c r="A44" s="566"/>
      <c r="B44" s="563" t="s">
        <v>53</v>
      </c>
      <c r="C44" s="563">
        <f>SUM(C23:C43)</f>
        <v>0</v>
      </c>
      <c r="D44" s="564">
        <f t="shared" ref="D44:M44" si="2">SUM(D23:D43)</f>
        <v>0</v>
      </c>
      <c r="E44" s="563">
        <f t="shared" si="2"/>
        <v>6972</v>
      </c>
      <c r="F44" s="564">
        <f t="shared" si="2"/>
        <v>24.243800000000004</v>
      </c>
      <c r="G44" s="563">
        <f t="shared" si="2"/>
        <v>6708</v>
      </c>
      <c r="H44" s="564">
        <f t="shared" si="2"/>
        <v>20.656600000000001</v>
      </c>
      <c r="I44" s="563">
        <f t="shared" si="2"/>
        <v>217146</v>
      </c>
      <c r="J44" s="564">
        <f t="shared" si="2"/>
        <v>1406.7193000000002</v>
      </c>
      <c r="K44" s="563">
        <f t="shared" si="2"/>
        <v>139132</v>
      </c>
      <c r="L44" s="564">
        <f t="shared" si="2"/>
        <v>1085.5771999999999</v>
      </c>
      <c r="M44" s="563">
        <f t="shared" si="2"/>
        <v>0</v>
      </c>
    </row>
    <row r="45" spans="1:13" ht="27.75" x14ac:dyDescent="0.4">
      <c r="A45" s="568" t="s">
        <v>54</v>
      </c>
      <c r="B45" s="563" t="s">
        <v>55</v>
      </c>
      <c r="C45" s="563"/>
      <c r="D45" s="564"/>
      <c r="E45" s="563"/>
      <c r="F45" s="564"/>
      <c r="G45" s="563"/>
      <c r="H45" s="564"/>
      <c r="I45" s="563"/>
      <c r="J45" s="564"/>
      <c r="K45" s="563"/>
      <c r="L45" s="564"/>
      <c r="M45" s="565"/>
    </row>
    <row r="46" spans="1:13" x14ac:dyDescent="0.35">
      <c r="A46" s="566">
        <v>1</v>
      </c>
      <c r="B46" s="567" t="s">
        <v>56</v>
      </c>
      <c r="C46" s="571">
        <v>5000</v>
      </c>
      <c r="D46" s="570">
        <v>200</v>
      </c>
      <c r="E46" s="571">
        <v>1459</v>
      </c>
      <c r="F46" s="570">
        <v>24.44</v>
      </c>
      <c r="G46" s="571">
        <v>1138</v>
      </c>
      <c r="H46" s="570">
        <v>18.57</v>
      </c>
      <c r="I46" s="571">
        <v>29357</v>
      </c>
      <c r="J46" s="570">
        <v>320.45999999999998</v>
      </c>
      <c r="K46" s="571">
        <v>23192</v>
      </c>
      <c r="L46" s="570">
        <v>253.16</v>
      </c>
      <c r="M46" s="571">
        <v>0</v>
      </c>
    </row>
    <row r="47" spans="1:13" x14ac:dyDescent="0.35">
      <c r="A47" s="566">
        <v>2</v>
      </c>
      <c r="B47" s="567" t="s">
        <v>57</v>
      </c>
      <c r="C47" s="571">
        <v>0</v>
      </c>
      <c r="D47" s="570">
        <v>0</v>
      </c>
      <c r="E47" s="571">
        <v>51</v>
      </c>
      <c r="F47" s="570">
        <v>1.06</v>
      </c>
      <c r="G47" s="571">
        <v>0</v>
      </c>
      <c r="H47" s="570">
        <v>0</v>
      </c>
      <c r="I47" s="571">
        <v>3761</v>
      </c>
      <c r="J47" s="570">
        <v>0.3896</v>
      </c>
      <c r="K47" s="571">
        <v>0</v>
      </c>
      <c r="L47" s="570">
        <v>0</v>
      </c>
      <c r="M47" s="571">
        <v>0</v>
      </c>
    </row>
    <row r="48" spans="1:13" ht="27.75" x14ac:dyDescent="0.4">
      <c r="A48" s="566"/>
      <c r="B48" s="563" t="s">
        <v>58</v>
      </c>
      <c r="C48" s="572">
        <f t="shared" ref="C48:M48" si="3">SUM(C46:C47)</f>
        <v>5000</v>
      </c>
      <c r="D48" s="573">
        <f t="shared" si="3"/>
        <v>200</v>
      </c>
      <c r="E48" s="572">
        <f t="shared" si="3"/>
        <v>1510</v>
      </c>
      <c r="F48" s="573">
        <f t="shared" si="3"/>
        <v>25.5</v>
      </c>
      <c r="G48" s="572">
        <f t="shared" si="3"/>
        <v>1138</v>
      </c>
      <c r="H48" s="573">
        <f t="shared" si="3"/>
        <v>18.57</v>
      </c>
      <c r="I48" s="572">
        <f t="shared" si="3"/>
        <v>33118</v>
      </c>
      <c r="J48" s="573">
        <f t="shared" si="3"/>
        <v>320.84959999999995</v>
      </c>
      <c r="K48" s="572">
        <f t="shared" si="3"/>
        <v>23192</v>
      </c>
      <c r="L48" s="573">
        <f t="shared" si="3"/>
        <v>253.16</v>
      </c>
      <c r="M48" s="572">
        <f t="shared" si="3"/>
        <v>0</v>
      </c>
    </row>
    <row r="49" spans="1:13" ht="27.75" x14ac:dyDescent="0.4">
      <c r="A49" s="563" t="s">
        <v>59</v>
      </c>
      <c r="B49" s="558"/>
      <c r="C49" s="563">
        <f t="shared" ref="C49:M49" si="4">SUM(C11+C21+C44)</f>
        <v>1361</v>
      </c>
      <c r="D49" s="564">
        <f t="shared" si="4"/>
        <v>15.39</v>
      </c>
      <c r="E49" s="563">
        <f t="shared" si="4"/>
        <v>10965</v>
      </c>
      <c r="F49" s="564">
        <f t="shared" si="4"/>
        <v>80.329300000000003</v>
      </c>
      <c r="G49" s="563">
        <f t="shared" si="4"/>
        <v>8787</v>
      </c>
      <c r="H49" s="564">
        <f t="shared" si="4"/>
        <v>56.625600000000006</v>
      </c>
      <c r="I49" s="563">
        <f t="shared" si="4"/>
        <v>353100</v>
      </c>
      <c r="J49" s="564">
        <f t="shared" si="4"/>
        <v>2382.8503000000001</v>
      </c>
      <c r="K49" s="563">
        <f t="shared" si="4"/>
        <v>156381</v>
      </c>
      <c r="L49" s="564">
        <f t="shared" si="4"/>
        <v>1762.2393999999999</v>
      </c>
      <c r="M49" s="563">
        <f t="shared" si="4"/>
        <v>0</v>
      </c>
    </row>
    <row r="50" spans="1:13" ht="27.75" x14ac:dyDescent="0.4">
      <c r="A50" s="563" t="s">
        <v>60</v>
      </c>
      <c r="B50" s="559"/>
      <c r="C50" s="572">
        <f t="shared" ref="C50:M50" si="5">SUM(C11+C21+C44+C48)</f>
        <v>6361</v>
      </c>
      <c r="D50" s="573">
        <f t="shared" si="5"/>
        <v>215.39</v>
      </c>
      <c r="E50" s="572">
        <f t="shared" si="5"/>
        <v>12475</v>
      </c>
      <c r="F50" s="573">
        <f t="shared" si="5"/>
        <v>105.8293</v>
      </c>
      <c r="G50" s="572">
        <f t="shared" si="5"/>
        <v>9925</v>
      </c>
      <c r="H50" s="573">
        <f t="shared" si="5"/>
        <v>75.195600000000013</v>
      </c>
      <c r="I50" s="572">
        <f t="shared" si="5"/>
        <v>386218</v>
      </c>
      <c r="J50" s="573">
        <f t="shared" si="5"/>
        <v>2703.6999000000001</v>
      </c>
      <c r="K50" s="572">
        <f t="shared" si="5"/>
        <v>179573</v>
      </c>
      <c r="L50" s="573">
        <f t="shared" si="5"/>
        <v>2015.3994</v>
      </c>
      <c r="M50" s="572">
        <f t="shared" si="5"/>
        <v>0</v>
      </c>
    </row>
    <row r="51" spans="1:13" ht="27.75" x14ac:dyDescent="0.4">
      <c r="A51" s="568" t="s">
        <v>61</v>
      </c>
      <c r="B51" s="563" t="s">
        <v>62</v>
      </c>
      <c r="C51" s="563"/>
      <c r="D51" s="564"/>
      <c r="E51" s="563"/>
      <c r="F51" s="564"/>
      <c r="G51" s="563"/>
      <c r="H51" s="564"/>
      <c r="I51" s="563"/>
      <c r="J51" s="564"/>
      <c r="K51" s="563"/>
      <c r="L51" s="564"/>
      <c r="M51" s="565"/>
    </row>
    <row r="52" spans="1:13" x14ac:dyDescent="0.35">
      <c r="A52" s="566">
        <v>1</v>
      </c>
      <c r="B52" s="567" t="s">
        <v>63</v>
      </c>
      <c r="C52" s="569">
        <v>0</v>
      </c>
      <c r="D52" s="570">
        <v>0</v>
      </c>
      <c r="E52" s="569">
        <v>0</v>
      </c>
      <c r="F52" s="570">
        <v>0</v>
      </c>
      <c r="G52" s="569">
        <v>0</v>
      </c>
      <c r="H52" s="570">
        <v>0</v>
      </c>
      <c r="I52" s="569">
        <v>0</v>
      </c>
      <c r="J52" s="570">
        <v>0</v>
      </c>
      <c r="K52" s="569">
        <v>0</v>
      </c>
      <c r="L52" s="570">
        <v>0</v>
      </c>
      <c r="M52" s="571">
        <v>0</v>
      </c>
    </row>
    <row r="53" spans="1:13" x14ac:dyDescent="0.35">
      <c r="A53" s="566">
        <v>2</v>
      </c>
      <c r="B53" s="567" t="s">
        <v>64</v>
      </c>
      <c r="C53" s="569">
        <v>740</v>
      </c>
      <c r="D53" s="570">
        <v>11.25</v>
      </c>
      <c r="E53" s="569">
        <v>17</v>
      </c>
      <c r="F53" s="570">
        <v>0.46</v>
      </c>
      <c r="G53" s="569">
        <v>7</v>
      </c>
      <c r="H53" s="570">
        <v>0.35</v>
      </c>
      <c r="I53" s="569">
        <v>2018</v>
      </c>
      <c r="J53" s="570">
        <v>16.686299999999999</v>
      </c>
      <c r="K53" s="569">
        <v>756</v>
      </c>
      <c r="L53" s="570">
        <v>6.5968</v>
      </c>
      <c r="M53" s="571">
        <v>8884</v>
      </c>
    </row>
    <row r="54" spans="1:13" x14ac:dyDescent="0.35">
      <c r="A54" s="566">
        <v>3</v>
      </c>
      <c r="B54" s="567" t="s">
        <v>65</v>
      </c>
      <c r="C54" s="569">
        <v>0</v>
      </c>
      <c r="D54" s="570">
        <v>0</v>
      </c>
      <c r="E54" s="569">
        <v>0</v>
      </c>
      <c r="F54" s="570">
        <v>0</v>
      </c>
      <c r="G54" s="569">
        <v>0</v>
      </c>
      <c r="H54" s="570">
        <v>0</v>
      </c>
      <c r="I54" s="569">
        <v>0</v>
      </c>
      <c r="J54" s="570">
        <v>0</v>
      </c>
      <c r="K54" s="569">
        <v>0</v>
      </c>
      <c r="L54" s="570">
        <v>0</v>
      </c>
      <c r="M54" s="571">
        <v>0</v>
      </c>
    </row>
    <row r="55" spans="1:13" ht="27.75" x14ac:dyDescent="0.4">
      <c r="A55" s="568"/>
      <c r="B55" s="563" t="s">
        <v>66</v>
      </c>
      <c r="C55" s="562">
        <f>SUM(C52:C54)</f>
        <v>740</v>
      </c>
      <c r="D55" s="573">
        <f t="shared" ref="D55:M55" si="6">SUM(D52:D54)</f>
        <v>11.25</v>
      </c>
      <c r="E55" s="562">
        <f t="shared" si="6"/>
        <v>17</v>
      </c>
      <c r="F55" s="573">
        <f t="shared" si="6"/>
        <v>0.46</v>
      </c>
      <c r="G55" s="562">
        <f t="shared" si="6"/>
        <v>7</v>
      </c>
      <c r="H55" s="573">
        <f t="shared" si="6"/>
        <v>0.35</v>
      </c>
      <c r="I55" s="562">
        <f t="shared" si="6"/>
        <v>2018</v>
      </c>
      <c r="J55" s="573">
        <f t="shared" si="6"/>
        <v>16.686299999999999</v>
      </c>
      <c r="K55" s="562">
        <f t="shared" si="6"/>
        <v>756</v>
      </c>
      <c r="L55" s="573">
        <f t="shared" si="6"/>
        <v>6.5968</v>
      </c>
      <c r="M55" s="562">
        <f t="shared" si="6"/>
        <v>8884</v>
      </c>
    </row>
    <row r="56" spans="1:13" ht="27.75" x14ac:dyDescent="0.4">
      <c r="A56" s="568" t="s">
        <v>67</v>
      </c>
      <c r="B56" s="574" t="s">
        <v>68</v>
      </c>
      <c r="C56" s="563">
        <v>0</v>
      </c>
      <c r="D56" s="564">
        <v>0</v>
      </c>
      <c r="E56" s="563">
        <v>0</v>
      </c>
      <c r="F56" s="564">
        <v>0</v>
      </c>
      <c r="G56" s="563">
        <v>0</v>
      </c>
      <c r="H56" s="564">
        <v>0</v>
      </c>
      <c r="I56" s="563">
        <v>0</v>
      </c>
      <c r="J56" s="564">
        <v>0</v>
      </c>
      <c r="K56" s="563">
        <v>0</v>
      </c>
      <c r="L56" s="564">
        <v>0</v>
      </c>
      <c r="M56" s="565">
        <v>0</v>
      </c>
    </row>
    <row r="57" spans="1:13" ht="27.75" x14ac:dyDescent="0.4">
      <c r="A57" s="568"/>
      <c r="B57" s="563" t="s">
        <v>69</v>
      </c>
      <c r="C57" s="563">
        <f>SUM(C56)</f>
        <v>0</v>
      </c>
      <c r="D57" s="564">
        <f t="shared" ref="D57:M57" si="7">SUM(D56)</f>
        <v>0</v>
      </c>
      <c r="E57" s="563">
        <f t="shared" si="7"/>
        <v>0</v>
      </c>
      <c r="F57" s="564">
        <f t="shared" si="7"/>
        <v>0</v>
      </c>
      <c r="G57" s="563">
        <f t="shared" si="7"/>
        <v>0</v>
      </c>
      <c r="H57" s="564">
        <f t="shared" si="7"/>
        <v>0</v>
      </c>
      <c r="I57" s="563">
        <f t="shared" si="7"/>
        <v>0</v>
      </c>
      <c r="J57" s="564">
        <f t="shared" si="7"/>
        <v>0</v>
      </c>
      <c r="K57" s="563">
        <f t="shared" si="7"/>
        <v>0</v>
      </c>
      <c r="L57" s="564">
        <f t="shared" si="7"/>
        <v>0</v>
      </c>
      <c r="M57" s="563">
        <f t="shared" si="7"/>
        <v>0</v>
      </c>
    </row>
    <row r="58" spans="1:13" ht="27.75" x14ac:dyDescent="0.4">
      <c r="A58" s="568" t="s">
        <v>70</v>
      </c>
      <c r="B58" s="563" t="s">
        <v>71</v>
      </c>
      <c r="C58" s="563"/>
      <c r="D58" s="564"/>
      <c r="E58" s="563"/>
      <c r="F58" s="564"/>
      <c r="G58" s="563"/>
      <c r="H58" s="564"/>
      <c r="I58" s="563"/>
      <c r="J58" s="564"/>
      <c r="K58" s="563"/>
      <c r="L58" s="564"/>
      <c r="M58" s="565"/>
    </row>
    <row r="59" spans="1:13" ht="27.75" x14ac:dyDescent="0.4">
      <c r="A59" s="568">
        <v>1</v>
      </c>
      <c r="B59" s="567" t="s">
        <v>72</v>
      </c>
      <c r="C59" s="569">
        <v>0</v>
      </c>
      <c r="D59" s="570">
        <v>0</v>
      </c>
      <c r="E59" s="569">
        <v>1365</v>
      </c>
      <c r="F59" s="570">
        <v>11.55</v>
      </c>
      <c r="G59" s="569">
        <v>546</v>
      </c>
      <c r="H59" s="570">
        <v>5.0199999999999996</v>
      </c>
      <c r="I59" s="569">
        <v>16142</v>
      </c>
      <c r="J59" s="570">
        <v>160.6</v>
      </c>
      <c r="K59" s="569">
        <v>6457</v>
      </c>
      <c r="L59" s="570">
        <v>65.709999999999994</v>
      </c>
      <c r="M59" s="571">
        <v>0</v>
      </c>
    </row>
    <row r="60" spans="1:13" ht="27.75" x14ac:dyDescent="0.4">
      <c r="A60" s="568">
        <v>2</v>
      </c>
      <c r="B60" s="567" t="s">
        <v>73</v>
      </c>
      <c r="C60" s="569">
        <v>0</v>
      </c>
      <c r="D60" s="570">
        <v>0</v>
      </c>
      <c r="E60" s="569">
        <v>8092</v>
      </c>
      <c r="F60" s="570">
        <v>46.17</v>
      </c>
      <c r="G60" s="569">
        <v>3717</v>
      </c>
      <c r="H60" s="570">
        <v>21.33</v>
      </c>
      <c r="I60" s="569">
        <v>92563</v>
      </c>
      <c r="J60" s="570">
        <v>958.85226</v>
      </c>
      <c r="K60" s="569">
        <v>73216</v>
      </c>
      <c r="L60" s="570">
        <v>651.74339999999995</v>
      </c>
      <c r="M60" s="571">
        <v>0</v>
      </c>
    </row>
    <row r="61" spans="1:13" ht="27.75" x14ac:dyDescent="0.4">
      <c r="A61" s="568">
        <v>3</v>
      </c>
      <c r="B61" s="567" t="s">
        <v>74</v>
      </c>
      <c r="C61" s="569">
        <v>0</v>
      </c>
      <c r="D61" s="570">
        <v>0</v>
      </c>
      <c r="E61" s="569">
        <v>0</v>
      </c>
      <c r="F61" s="570">
        <v>0</v>
      </c>
      <c r="G61" s="569">
        <v>0</v>
      </c>
      <c r="H61" s="570">
        <v>0</v>
      </c>
      <c r="I61" s="569">
        <v>130502</v>
      </c>
      <c r="J61" s="570">
        <v>258.21940000000001</v>
      </c>
      <c r="K61" s="569">
        <v>43819</v>
      </c>
      <c r="L61" s="570">
        <v>87.148600000000002</v>
      </c>
      <c r="M61" s="571">
        <v>0</v>
      </c>
    </row>
    <row r="62" spans="1:13" ht="27.75" x14ac:dyDescent="0.4">
      <c r="A62" s="568">
        <v>4</v>
      </c>
      <c r="B62" s="567" t="s">
        <v>75</v>
      </c>
      <c r="C62" s="569">
        <v>0</v>
      </c>
      <c r="D62" s="570">
        <v>0</v>
      </c>
      <c r="E62" s="569">
        <v>0</v>
      </c>
      <c r="F62" s="570">
        <v>0</v>
      </c>
      <c r="G62" s="569">
        <v>0</v>
      </c>
      <c r="H62" s="570">
        <v>0</v>
      </c>
      <c r="I62" s="569">
        <v>30832</v>
      </c>
      <c r="J62" s="570">
        <v>219.13480000000001</v>
      </c>
      <c r="K62" s="569">
        <v>21361</v>
      </c>
      <c r="L62" s="570">
        <v>184.77529999999999</v>
      </c>
      <c r="M62" s="571">
        <v>0</v>
      </c>
    </row>
    <row r="63" spans="1:13" ht="27.75" x14ac:dyDescent="0.4">
      <c r="A63" s="568"/>
      <c r="B63" s="563" t="s">
        <v>76</v>
      </c>
      <c r="C63" s="563">
        <f>SUM(C59:C62)</f>
        <v>0</v>
      </c>
      <c r="D63" s="564">
        <f t="shared" ref="D63:M63" si="8">SUM(D59:D62)</f>
        <v>0</v>
      </c>
      <c r="E63" s="563">
        <f t="shared" si="8"/>
        <v>9457</v>
      </c>
      <c r="F63" s="564">
        <f t="shared" si="8"/>
        <v>57.72</v>
      </c>
      <c r="G63" s="563">
        <f t="shared" si="8"/>
        <v>4263</v>
      </c>
      <c r="H63" s="564">
        <f t="shared" si="8"/>
        <v>26.349999999999998</v>
      </c>
      <c r="I63" s="563">
        <f t="shared" si="8"/>
        <v>270039</v>
      </c>
      <c r="J63" s="564">
        <f t="shared" si="8"/>
        <v>1596.80646</v>
      </c>
      <c r="K63" s="563">
        <f t="shared" si="8"/>
        <v>144853</v>
      </c>
      <c r="L63" s="564">
        <f t="shared" si="8"/>
        <v>989.37729999999999</v>
      </c>
      <c r="M63" s="563">
        <f t="shared" si="8"/>
        <v>0</v>
      </c>
    </row>
    <row r="64" spans="1:13" ht="27.75" x14ac:dyDescent="0.4">
      <c r="A64" s="568" t="s">
        <v>77</v>
      </c>
      <c r="B64" s="563" t="s">
        <v>78</v>
      </c>
      <c r="C64" s="563"/>
      <c r="D64" s="564"/>
      <c r="E64" s="563"/>
      <c r="F64" s="564"/>
      <c r="G64" s="563"/>
      <c r="H64" s="564"/>
      <c r="I64" s="563"/>
      <c r="J64" s="564"/>
      <c r="K64" s="563"/>
      <c r="L64" s="564"/>
      <c r="M64" s="563"/>
    </row>
    <row r="65" spans="1:13" ht="27.75" x14ac:dyDescent="0.4">
      <c r="A65" s="568">
        <v>1</v>
      </c>
      <c r="B65" s="567" t="s">
        <v>79</v>
      </c>
      <c r="C65" s="559">
        <v>0</v>
      </c>
      <c r="D65" s="560">
        <v>0</v>
      </c>
      <c r="E65" s="559">
        <v>0</v>
      </c>
      <c r="F65" s="560">
        <v>0</v>
      </c>
      <c r="G65" s="559">
        <v>0</v>
      </c>
      <c r="H65" s="560">
        <v>0</v>
      </c>
      <c r="I65" s="559">
        <v>0</v>
      </c>
      <c r="J65" s="560">
        <v>0</v>
      </c>
      <c r="K65" s="559">
        <v>0</v>
      </c>
      <c r="L65" s="560">
        <v>0</v>
      </c>
      <c r="M65" s="559">
        <v>0</v>
      </c>
    </row>
    <row r="66" spans="1:13" ht="27.75" x14ac:dyDescent="0.4">
      <c r="A66" s="568">
        <v>2</v>
      </c>
      <c r="B66" s="567" t="s">
        <v>80</v>
      </c>
      <c r="C66" s="559">
        <v>0</v>
      </c>
      <c r="D66" s="560">
        <v>0</v>
      </c>
      <c r="E66" s="559">
        <v>0</v>
      </c>
      <c r="F66" s="560">
        <v>0</v>
      </c>
      <c r="G66" s="559">
        <v>0</v>
      </c>
      <c r="H66" s="560">
        <v>0</v>
      </c>
      <c r="I66" s="559">
        <v>0</v>
      </c>
      <c r="J66" s="560">
        <v>0</v>
      </c>
      <c r="K66" s="559">
        <v>0</v>
      </c>
      <c r="L66" s="560">
        <v>0</v>
      </c>
      <c r="M66" s="559">
        <v>0</v>
      </c>
    </row>
    <row r="67" spans="1:13" ht="27.75" x14ac:dyDescent="0.4">
      <c r="A67" s="568"/>
      <c r="B67" s="563" t="s">
        <v>81</v>
      </c>
      <c r="C67" s="563">
        <f t="shared" ref="C67:M67" si="9">SUM(C65:C66)</f>
        <v>0</v>
      </c>
      <c r="D67" s="564">
        <f t="shared" si="9"/>
        <v>0</v>
      </c>
      <c r="E67" s="563">
        <f t="shared" si="9"/>
        <v>0</v>
      </c>
      <c r="F67" s="564">
        <f t="shared" si="9"/>
        <v>0</v>
      </c>
      <c r="G67" s="563">
        <f t="shared" si="9"/>
        <v>0</v>
      </c>
      <c r="H67" s="564">
        <f t="shared" si="9"/>
        <v>0</v>
      </c>
      <c r="I67" s="563">
        <f t="shared" si="9"/>
        <v>0</v>
      </c>
      <c r="J67" s="564">
        <f t="shared" si="9"/>
        <v>0</v>
      </c>
      <c r="K67" s="563">
        <f t="shared" si="9"/>
        <v>0</v>
      </c>
      <c r="L67" s="564">
        <f t="shared" si="9"/>
        <v>0</v>
      </c>
      <c r="M67" s="563">
        <f t="shared" si="9"/>
        <v>0</v>
      </c>
    </row>
    <row r="68" spans="1:13" ht="27.75" x14ac:dyDescent="0.4">
      <c r="A68" s="568"/>
      <c r="B68" s="563" t="s">
        <v>580</v>
      </c>
      <c r="C68" s="565">
        <f t="shared" ref="C68:M68" si="10">SUM(C50+C55+C57+C63+C67)</f>
        <v>7101</v>
      </c>
      <c r="D68" s="564">
        <f t="shared" si="10"/>
        <v>226.64</v>
      </c>
      <c r="E68" s="565">
        <f t="shared" si="10"/>
        <v>21949</v>
      </c>
      <c r="F68" s="564">
        <f t="shared" si="10"/>
        <v>164.0093</v>
      </c>
      <c r="G68" s="565">
        <f t="shared" si="10"/>
        <v>14195</v>
      </c>
      <c r="H68" s="564">
        <f t="shared" si="10"/>
        <v>101.8956</v>
      </c>
      <c r="I68" s="565">
        <f t="shared" si="10"/>
        <v>658275</v>
      </c>
      <c r="J68" s="564">
        <f t="shared" si="10"/>
        <v>4317.1926599999997</v>
      </c>
      <c r="K68" s="565">
        <f t="shared" si="10"/>
        <v>325182</v>
      </c>
      <c r="L68" s="564">
        <f t="shared" si="10"/>
        <v>3011.3735000000001</v>
      </c>
      <c r="M68" s="565">
        <f t="shared" si="10"/>
        <v>8884</v>
      </c>
    </row>
  </sheetData>
  <mergeCells count="15">
    <mergeCell ref="E1:H1"/>
    <mergeCell ref="A3:M3"/>
    <mergeCell ref="A4:A5"/>
    <mergeCell ref="B4:B5"/>
    <mergeCell ref="C4:D4"/>
    <mergeCell ref="E4:H4"/>
    <mergeCell ref="I4:L4"/>
    <mergeCell ref="M4:M6"/>
    <mergeCell ref="C5:C6"/>
    <mergeCell ref="D5:D6"/>
    <mergeCell ref="E5:F5"/>
    <mergeCell ref="G5:H5"/>
    <mergeCell ref="I5:J5"/>
    <mergeCell ref="K5:L5"/>
    <mergeCell ref="A12:B12"/>
  </mergeCells>
  <pageMargins left="0.7" right="0.7" top="0.75" bottom="0.75" header="0.3" footer="0.3"/>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P11" sqref="P11"/>
    </sheetView>
  </sheetViews>
  <sheetFormatPr defaultRowHeight="15" x14ac:dyDescent="0.25"/>
  <cols>
    <col min="1" max="1" width="19.7109375" customWidth="1"/>
    <col min="2" max="2" width="11.28515625" customWidth="1"/>
    <col min="4" max="4" width="15.140625" customWidth="1"/>
    <col min="5" max="5" width="18.85546875" customWidth="1"/>
    <col min="6" max="6" width="13.28515625" customWidth="1"/>
    <col min="9" max="9" width="14.7109375" customWidth="1"/>
    <col min="10" max="10" width="13.42578125" customWidth="1"/>
    <col min="12" max="12" width="12.42578125" customWidth="1"/>
    <col min="13" max="13" width="15.28515625" customWidth="1"/>
  </cols>
  <sheetData>
    <row r="1" spans="1:13" ht="18.75" x14ac:dyDescent="0.25">
      <c r="A1" s="1119" t="s">
        <v>371</v>
      </c>
      <c r="B1" s="1119"/>
      <c r="C1" s="1119"/>
      <c r="D1" s="1119"/>
      <c r="E1" s="1119"/>
      <c r="F1" s="1119"/>
      <c r="G1" s="1119"/>
      <c r="H1" s="1119"/>
      <c r="I1" s="1119"/>
      <c r="J1" s="1119"/>
      <c r="K1" s="1119"/>
      <c r="L1" s="1119"/>
      <c r="M1" s="1119"/>
    </row>
    <row r="2" spans="1:13" x14ac:dyDescent="0.25">
      <c r="A2" s="1120" t="s">
        <v>372</v>
      </c>
      <c r="B2" s="1120"/>
      <c r="C2" s="1120"/>
      <c r="D2" s="1120"/>
      <c r="E2" s="1120"/>
      <c r="F2" s="1120"/>
      <c r="G2" s="1120"/>
      <c r="H2" s="1120"/>
      <c r="I2" s="1120"/>
      <c r="J2" s="1120"/>
      <c r="K2" s="1120"/>
      <c r="L2" s="1120"/>
      <c r="M2" s="1121"/>
    </row>
    <row r="3" spans="1:13" x14ac:dyDescent="0.25">
      <c r="A3" s="1010" t="s">
        <v>373</v>
      </c>
      <c r="B3" s="1010" t="s">
        <v>374</v>
      </c>
      <c r="C3" s="1012" t="s">
        <v>375</v>
      </c>
      <c r="D3" s="1013"/>
      <c r="E3" s="1014"/>
      <c r="F3" s="1010" t="s">
        <v>376</v>
      </c>
      <c r="G3" s="1012" t="s">
        <v>377</v>
      </c>
      <c r="H3" s="1013"/>
      <c r="I3" s="1014"/>
      <c r="J3" s="1010" t="s">
        <v>378</v>
      </c>
      <c r="K3" s="1012" t="s">
        <v>158</v>
      </c>
      <c r="L3" s="1013"/>
      <c r="M3" s="1014"/>
    </row>
    <row r="4" spans="1:13" ht="30" x14ac:dyDescent="0.25">
      <c r="A4" s="1011"/>
      <c r="B4" s="1011"/>
      <c r="C4" s="104" t="s">
        <v>159</v>
      </c>
      <c r="D4" s="104" t="s">
        <v>263</v>
      </c>
      <c r="E4" s="104" t="s">
        <v>161</v>
      </c>
      <c r="F4" s="1011"/>
      <c r="G4" s="104" t="s">
        <v>159</v>
      </c>
      <c r="H4" s="104" t="s">
        <v>263</v>
      </c>
      <c r="I4" s="104" t="s">
        <v>161</v>
      </c>
      <c r="J4" s="1011"/>
      <c r="K4" s="104" t="s">
        <v>159</v>
      </c>
      <c r="L4" s="104" t="s">
        <v>263</v>
      </c>
      <c r="M4" s="104" t="s">
        <v>161</v>
      </c>
    </row>
    <row r="5" spans="1:13" x14ac:dyDescent="0.25">
      <c r="A5" s="106" t="s">
        <v>379</v>
      </c>
      <c r="M5" s="110"/>
    </row>
    <row r="6" spans="1:13" x14ac:dyDescent="0.25">
      <c r="A6" s="118" t="s">
        <v>32</v>
      </c>
      <c r="B6" s="118">
        <v>88</v>
      </c>
      <c r="C6" s="118">
        <v>0</v>
      </c>
      <c r="D6" s="118">
        <v>0</v>
      </c>
      <c r="E6" s="118">
        <v>0</v>
      </c>
      <c r="F6" s="118">
        <v>88</v>
      </c>
      <c r="G6" s="118">
        <v>1</v>
      </c>
      <c r="H6" s="118">
        <v>0.5</v>
      </c>
      <c r="I6" s="118">
        <v>0.5</v>
      </c>
      <c r="J6" s="118">
        <v>176</v>
      </c>
      <c r="K6" s="118">
        <v>1</v>
      </c>
      <c r="L6" s="118">
        <v>0.5</v>
      </c>
      <c r="M6" s="118">
        <v>0.5</v>
      </c>
    </row>
    <row r="7" spans="1:13" x14ac:dyDescent="0.25">
      <c r="A7" s="118" t="s">
        <v>158</v>
      </c>
      <c r="B7" s="118"/>
      <c r="C7" s="118">
        <v>0</v>
      </c>
      <c r="D7" s="118">
        <v>0</v>
      </c>
      <c r="E7" s="118">
        <v>0</v>
      </c>
      <c r="F7" s="118"/>
      <c r="G7" s="118">
        <v>1</v>
      </c>
      <c r="H7" s="118">
        <v>0.5</v>
      </c>
      <c r="I7" s="118">
        <v>0.5</v>
      </c>
      <c r="J7" s="118"/>
      <c r="K7" s="118">
        <v>1</v>
      </c>
      <c r="L7" s="118">
        <v>0.5</v>
      </c>
      <c r="M7" s="118">
        <v>0.5</v>
      </c>
    </row>
    <row r="8" spans="1:13" x14ac:dyDescent="0.25">
      <c r="A8" s="106" t="s">
        <v>380</v>
      </c>
      <c r="M8" s="110"/>
    </row>
    <row r="9" spans="1:13" x14ac:dyDescent="0.25">
      <c r="A9" s="118" t="s">
        <v>14</v>
      </c>
      <c r="B9" s="118">
        <v>976</v>
      </c>
      <c r="C9" s="118">
        <v>0</v>
      </c>
      <c r="D9" s="118">
        <v>0</v>
      </c>
      <c r="E9" s="118">
        <v>0</v>
      </c>
      <c r="F9" s="118">
        <v>976</v>
      </c>
      <c r="G9" s="118">
        <v>17</v>
      </c>
      <c r="H9" s="118">
        <v>4.07</v>
      </c>
      <c r="I9" s="118">
        <v>4.07</v>
      </c>
      <c r="J9" s="118">
        <v>1952</v>
      </c>
      <c r="K9" s="118">
        <v>17</v>
      </c>
      <c r="L9" s="118">
        <v>4.07</v>
      </c>
      <c r="M9" s="118">
        <v>4.07</v>
      </c>
    </row>
    <row r="10" spans="1:13" x14ac:dyDescent="0.25">
      <c r="A10" s="118" t="s">
        <v>15</v>
      </c>
      <c r="B10" s="118">
        <v>1817</v>
      </c>
      <c r="C10" s="118">
        <v>2</v>
      </c>
      <c r="D10" s="118">
        <v>0.61</v>
      </c>
      <c r="E10" s="118">
        <v>0</v>
      </c>
      <c r="F10" s="118">
        <v>1817</v>
      </c>
      <c r="G10" s="118">
        <v>0</v>
      </c>
      <c r="H10" s="118">
        <v>0</v>
      </c>
      <c r="I10" s="118">
        <v>0</v>
      </c>
      <c r="J10" s="118">
        <v>3634</v>
      </c>
      <c r="K10" s="118">
        <v>2</v>
      </c>
      <c r="L10" s="118">
        <v>0.61</v>
      </c>
      <c r="M10" s="118">
        <v>0</v>
      </c>
    </row>
    <row r="11" spans="1:13" x14ac:dyDescent="0.25">
      <c r="A11" s="118" t="s">
        <v>224</v>
      </c>
      <c r="B11" s="118">
        <v>793</v>
      </c>
      <c r="C11" s="118">
        <v>0</v>
      </c>
      <c r="D11" s="118">
        <v>0</v>
      </c>
      <c r="E11" s="118">
        <v>0</v>
      </c>
      <c r="F11" s="118">
        <v>793</v>
      </c>
      <c r="G11" s="118">
        <v>2</v>
      </c>
      <c r="H11" s="118">
        <v>0.36</v>
      </c>
      <c r="I11" s="118">
        <v>0.06</v>
      </c>
      <c r="J11" s="118">
        <v>1586</v>
      </c>
      <c r="K11" s="118">
        <v>2</v>
      </c>
      <c r="L11" s="118">
        <v>0.36</v>
      </c>
      <c r="M11" s="118">
        <v>0.06</v>
      </c>
    </row>
    <row r="12" spans="1:13" x14ac:dyDescent="0.25">
      <c r="A12" s="118" t="s">
        <v>158</v>
      </c>
      <c r="B12" s="118"/>
      <c r="C12" s="118">
        <v>2</v>
      </c>
      <c r="D12" s="118">
        <v>0.61</v>
      </c>
      <c r="E12" s="118">
        <v>0</v>
      </c>
      <c r="F12" s="118"/>
      <c r="G12" s="118">
        <v>19</v>
      </c>
      <c r="H12" s="118">
        <v>4.42</v>
      </c>
      <c r="I12" s="118">
        <v>4.13</v>
      </c>
      <c r="J12" s="118"/>
      <c r="K12" s="118">
        <v>21</v>
      </c>
      <c r="L12" s="118">
        <v>5.03</v>
      </c>
      <c r="M12" s="118">
        <v>4.13</v>
      </c>
    </row>
    <row r="13" spans="1:13" x14ac:dyDescent="0.25">
      <c r="A13" s="119" t="s">
        <v>232</v>
      </c>
      <c r="B13" s="118">
        <f>SUM(B5:B12)</f>
        <v>3674</v>
      </c>
      <c r="C13" s="118">
        <v>2</v>
      </c>
      <c r="D13" s="118">
        <v>0.61</v>
      </c>
      <c r="E13" s="118">
        <v>0</v>
      </c>
      <c r="F13" s="118">
        <f>SUM(F6:F12)</f>
        <v>3674</v>
      </c>
      <c r="G13" s="118">
        <v>20</v>
      </c>
      <c r="H13" s="118">
        <v>4.92</v>
      </c>
      <c r="I13" s="118">
        <v>4.63</v>
      </c>
      <c r="J13" s="118">
        <f>SUM(J6:J12)</f>
        <v>7348</v>
      </c>
      <c r="K13" s="118">
        <v>22</v>
      </c>
      <c r="L13" s="118">
        <v>5.53</v>
      </c>
      <c r="M13" s="118">
        <v>4.63</v>
      </c>
    </row>
    <row r="17" spans="1:16" ht="21" x14ac:dyDescent="0.35">
      <c r="A17" s="120"/>
      <c r="B17" s="121" t="s">
        <v>381</v>
      </c>
      <c r="C17" s="121"/>
      <c r="D17" s="121"/>
      <c r="E17" s="122"/>
      <c r="F17" s="123"/>
      <c r="G17" s="124"/>
      <c r="H17" s="125"/>
      <c r="I17" s="126"/>
      <c r="J17" s="126"/>
      <c r="K17" s="126"/>
      <c r="L17" s="126"/>
    </row>
    <row r="18" spans="1:16" x14ac:dyDescent="0.25">
      <c r="A18" s="1117" t="s">
        <v>382</v>
      </c>
      <c r="B18" s="1117"/>
      <c r="C18" s="1117"/>
      <c r="D18" s="1117"/>
      <c r="E18" s="1117"/>
      <c r="F18" s="1117"/>
      <c r="G18" s="1117"/>
      <c r="H18" s="1117"/>
      <c r="I18" s="1117"/>
      <c r="J18" s="1117"/>
      <c r="K18" s="1117"/>
      <c r="L18" s="1117"/>
      <c r="M18" s="1117"/>
      <c r="N18" s="1117"/>
      <c r="O18" s="1117"/>
      <c r="P18" s="1118"/>
    </row>
    <row r="19" spans="1:16" x14ac:dyDescent="0.25">
      <c r="A19" s="1010" t="s">
        <v>373</v>
      </c>
      <c r="B19" s="1010" t="s">
        <v>374</v>
      </c>
      <c r="C19" s="1012" t="s">
        <v>375</v>
      </c>
      <c r="D19" s="1013"/>
      <c r="E19" s="1014"/>
      <c r="F19" s="1012" t="s">
        <v>383</v>
      </c>
      <c r="G19" s="1013"/>
      <c r="H19" s="1014"/>
      <c r="I19" s="1010" t="s">
        <v>376</v>
      </c>
      <c r="J19" s="1012" t="s">
        <v>377</v>
      </c>
      <c r="K19" s="1013"/>
      <c r="L19" s="1014"/>
      <c r="M19" s="1010" t="s">
        <v>378</v>
      </c>
      <c r="N19" s="1012" t="s">
        <v>158</v>
      </c>
      <c r="O19" s="1013"/>
      <c r="P19" s="1014"/>
    </row>
    <row r="20" spans="1:16" ht="45" x14ac:dyDescent="0.25">
      <c r="A20" s="1011"/>
      <c r="B20" s="1011"/>
      <c r="C20" s="104" t="s">
        <v>159</v>
      </c>
      <c r="D20" s="104" t="s">
        <v>263</v>
      </c>
      <c r="E20" s="104" t="s">
        <v>161</v>
      </c>
      <c r="F20" s="104" t="s">
        <v>159</v>
      </c>
      <c r="G20" s="104" t="s">
        <v>263</v>
      </c>
      <c r="H20" s="104" t="s">
        <v>161</v>
      </c>
      <c r="I20" s="1011"/>
      <c r="J20" s="104" t="s">
        <v>159</v>
      </c>
      <c r="K20" s="104" t="s">
        <v>263</v>
      </c>
      <c r="L20" s="104" t="s">
        <v>161</v>
      </c>
      <c r="M20" s="1011"/>
      <c r="N20" s="104" t="s">
        <v>159</v>
      </c>
      <c r="O20" s="104" t="s">
        <v>263</v>
      </c>
      <c r="P20" s="104" t="s">
        <v>161</v>
      </c>
    </row>
    <row r="21" spans="1:16" x14ac:dyDescent="0.25">
      <c r="A21" s="106" t="s">
        <v>379</v>
      </c>
      <c r="P21" s="110"/>
    </row>
    <row r="22" spans="1:16" x14ac:dyDescent="0.25">
      <c r="A22" s="118" t="s">
        <v>219</v>
      </c>
      <c r="B22" s="118">
        <v>186</v>
      </c>
      <c r="C22" s="118">
        <v>0</v>
      </c>
      <c r="D22" s="118">
        <v>0</v>
      </c>
      <c r="E22" s="118">
        <v>0</v>
      </c>
      <c r="F22" s="118">
        <v>0</v>
      </c>
      <c r="G22" s="118">
        <v>0</v>
      </c>
      <c r="H22" s="118">
        <v>0</v>
      </c>
      <c r="I22" s="118">
        <v>186</v>
      </c>
      <c r="J22" s="118">
        <v>1</v>
      </c>
      <c r="K22" s="118">
        <v>0.68</v>
      </c>
      <c r="L22" s="118">
        <v>0</v>
      </c>
      <c r="M22" s="118">
        <v>372</v>
      </c>
      <c r="N22" s="118">
        <v>1</v>
      </c>
      <c r="O22" s="118">
        <v>0.68</v>
      </c>
      <c r="P22" s="118">
        <v>0</v>
      </c>
    </row>
    <row r="23" spans="1:16" x14ac:dyDescent="0.25">
      <c r="A23" s="118" t="s">
        <v>158</v>
      </c>
      <c r="B23" s="118"/>
      <c r="C23" s="118">
        <v>0</v>
      </c>
      <c r="D23" s="118">
        <v>0</v>
      </c>
      <c r="E23" s="118">
        <v>0</v>
      </c>
      <c r="F23" s="118">
        <v>0</v>
      </c>
      <c r="G23" s="118">
        <v>0</v>
      </c>
      <c r="H23" s="118">
        <v>0</v>
      </c>
      <c r="I23" s="118"/>
      <c r="J23" s="118">
        <v>1</v>
      </c>
      <c r="K23" s="118">
        <v>0.68</v>
      </c>
      <c r="L23" s="118">
        <v>0</v>
      </c>
      <c r="M23" s="118"/>
      <c r="N23" s="118">
        <v>1</v>
      </c>
      <c r="O23" s="118">
        <v>0.68</v>
      </c>
      <c r="P23" s="118">
        <v>0</v>
      </c>
    </row>
    <row r="24" spans="1:16" x14ac:dyDescent="0.25">
      <c r="A24" s="106" t="s">
        <v>380</v>
      </c>
      <c r="P24" s="110"/>
    </row>
    <row r="25" spans="1:16" x14ac:dyDescent="0.25">
      <c r="A25" s="118" t="s">
        <v>236</v>
      </c>
      <c r="B25" s="118">
        <v>123</v>
      </c>
      <c r="C25" s="118">
        <v>0</v>
      </c>
      <c r="D25" s="118">
        <v>0</v>
      </c>
      <c r="E25" s="118">
        <v>0</v>
      </c>
      <c r="F25" s="118">
        <v>0</v>
      </c>
      <c r="G25" s="118">
        <v>0</v>
      </c>
      <c r="H25" s="118">
        <v>0</v>
      </c>
      <c r="I25" s="118">
        <v>123</v>
      </c>
      <c r="J25" s="118">
        <v>1</v>
      </c>
      <c r="K25" s="118">
        <v>0.4</v>
      </c>
      <c r="L25" s="118">
        <v>0.18</v>
      </c>
      <c r="M25" s="118">
        <v>246</v>
      </c>
      <c r="N25" s="118">
        <v>1</v>
      </c>
      <c r="O25" s="118">
        <v>0.4</v>
      </c>
      <c r="P25" s="118">
        <v>0.18</v>
      </c>
    </row>
    <row r="26" spans="1:16" x14ac:dyDescent="0.25">
      <c r="A26" s="118" t="s">
        <v>21</v>
      </c>
      <c r="B26" s="118">
        <v>138</v>
      </c>
      <c r="C26" s="118">
        <v>1</v>
      </c>
      <c r="D26" s="118">
        <v>0.4</v>
      </c>
      <c r="E26" s="118">
        <v>0.4</v>
      </c>
      <c r="F26" s="118">
        <v>0</v>
      </c>
      <c r="G26" s="118">
        <v>0</v>
      </c>
      <c r="H26" s="118">
        <v>0</v>
      </c>
      <c r="I26" s="118">
        <v>138</v>
      </c>
      <c r="J26" s="118">
        <v>6</v>
      </c>
      <c r="K26" s="118">
        <v>1.46</v>
      </c>
      <c r="L26" s="118">
        <v>0.53</v>
      </c>
      <c r="M26" s="118">
        <v>276</v>
      </c>
      <c r="N26" s="118">
        <v>7</v>
      </c>
      <c r="O26" s="118">
        <v>1.86</v>
      </c>
      <c r="P26" s="118">
        <v>0.93</v>
      </c>
    </row>
    <row r="27" spans="1:16" x14ac:dyDescent="0.25">
      <c r="A27" s="118" t="s">
        <v>210</v>
      </c>
      <c r="B27" s="118">
        <v>62</v>
      </c>
      <c r="C27" s="118">
        <v>0</v>
      </c>
      <c r="D27" s="118">
        <v>0</v>
      </c>
      <c r="E27" s="118">
        <v>0</v>
      </c>
      <c r="F27" s="118">
        <v>0</v>
      </c>
      <c r="G27" s="118">
        <v>0</v>
      </c>
      <c r="H27" s="118">
        <v>0</v>
      </c>
      <c r="I27" s="118">
        <v>62</v>
      </c>
      <c r="J27" s="118">
        <v>1</v>
      </c>
      <c r="K27" s="118">
        <v>0.24</v>
      </c>
      <c r="L27" s="118">
        <v>0.24</v>
      </c>
      <c r="M27" s="118">
        <v>124</v>
      </c>
      <c r="N27" s="118">
        <v>1</v>
      </c>
      <c r="O27" s="118">
        <v>0.24</v>
      </c>
      <c r="P27" s="118">
        <v>0.24</v>
      </c>
    </row>
    <row r="28" spans="1:16" x14ac:dyDescent="0.25">
      <c r="A28" s="118" t="s">
        <v>14</v>
      </c>
      <c r="B28" s="118">
        <v>976</v>
      </c>
      <c r="C28" s="118">
        <v>23</v>
      </c>
      <c r="D28" s="118">
        <v>5.52</v>
      </c>
      <c r="E28" s="118">
        <v>5.41</v>
      </c>
      <c r="F28" s="118">
        <v>4</v>
      </c>
      <c r="G28" s="118">
        <v>1.1000000000000001</v>
      </c>
      <c r="H28" s="118">
        <v>0.83</v>
      </c>
      <c r="I28" s="118">
        <v>976</v>
      </c>
      <c r="J28" s="118">
        <v>106</v>
      </c>
      <c r="K28" s="118">
        <v>25.79</v>
      </c>
      <c r="L28" s="118">
        <v>22.52</v>
      </c>
      <c r="M28" s="118">
        <v>1952</v>
      </c>
      <c r="N28" s="118">
        <v>133</v>
      </c>
      <c r="O28" s="118">
        <v>32.42</v>
      </c>
      <c r="P28" s="118">
        <v>28.76</v>
      </c>
    </row>
    <row r="29" spans="1:16" x14ac:dyDescent="0.25">
      <c r="A29" s="118" t="s">
        <v>237</v>
      </c>
      <c r="B29" s="118">
        <v>512</v>
      </c>
      <c r="C29" s="118">
        <v>1</v>
      </c>
      <c r="D29" s="118">
        <v>0.17</v>
      </c>
      <c r="E29" s="118">
        <v>0.17</v>
      </c>
      <c r="F29" s="118">
        <v>0</v>
      </c>
      <c r="G29" s="118">
        <v>0</v>
      </c>
      <c r="H29" s="118">
        <v>0</v>
      </c>
      <c r="I29" s="118">
        <v>512</v>
      </c>
      <c r="J29" s="118">
        <v>7</v>
      </c>
      <c r="K29" s="118">
        <v>1.92</v>
      </c>
      <c r="L29" s="118">
        <v>1.92</v>
      </c>
      <c r="M29" s="118">
        <v>1024</v>
      </c>
      <c r="N29" s="118">
        <v>8</v>
      </c>
      <c r="O29" s="118">
        <v>2.09</v>
      </c>
      <c r="P29" s="118">
        <v>2.09</v>
      </c>
    </row>
    <row r="30" spans="1:16" ht="30" x14ac:dyDescent="0.25">
      <c r="A30" s="118" t="s">
        <v>25</v>
      </c>
      <c r="B30" s="118">
        <v>237</v>
      </c>
      <c r="C30" s="118">
        <v>0</v>
      </c>
      <c r="D30" s="118">
        <v>0</v>
      </c>
      <c r="E30" s="118">
        <v>0</v>
      </c>
      <c r="F30" s="118">
        <v>0</v>
      </c>
      <c r="G30" s="118">
        <v>0</v>
      </c>
      <c r="H30" s="118">
        <v>0</v>
      </c>
      <c r="I30" s="118">
        <v>237</v>
      </c>
      <c r="J30" s="118">
        <v>2</v>
      </c>
      <c r="K30" s="118">
        <v>0.28999999999999998</v>
      </c>
      <c r="L30" s="118">
        <v>0.03</v>
      </c>
      <c r="M30" s="118">
        <v>474</v>
      </c>
      <c r="N30" s="118">
        <v>2</v>
      </c>
      <c r="O30" s="118">
        <v>0.28999999999999998</v>
      </c>
      <c r="P30" s="118">
        <v>0.03</v>
      </c>
    </row>
    <row r="31" spans="1:16" ht="30" x14ac:dyDescent="0.25">
      <c r="A31" s="118" t="s">
        <v>239</v>
      </c>
      <c r="B31" s="118">
        <v>51</v>
      </c>
      <c r="C31" s="118">
        <v>0</v>
      </c>
      <c r="D31" s="118">
        <v>0</v>
      </c>
      <c r="E31" s="118">
        <v>0</v>
      </c>
      <c r="F31" s="118">
        <v>0</v>
      </c>
      <c r="G31" s="118">
        <v>0</v>
      </c>
      <c r="H31" s="118">
        <v>0</v>
      </c>
      <c r="I31" s="118">
        <v>51</v>
      </c>
      <c r="J31" s="118">
        <v>1</v>
      </c>
      <c r="K31" s="118">
        <v>0.02</v>
      </c>
      <c r="L31" s="118">
        <v>0.02</v>
      </c>
      <c r="M31" s="118">
        <v>102</v>
      </c>
      <c r="N31" s="118">
        <v>1</v>
      </c>
      <c r="O31" s="118">
        <v>0.02</v>
      </c>
      <c r="P31" s="118">
        <v>0.02</v>
      </c>
    </row>
    <row r="32" spans="1:16" ht="30" x14ac:dyDescent="0.25">
      <c r="A32" s="118" t="s">
        <v>26</v>
      </c>
      <c r="B32" s="118">
        <v>71</v>
      </c>
      <c r="C32" s="118">
        <v>0</v>
      </c>
      <c r="D32" s="118">
        <v>0</v>
      </c>
      <c r="E32" s="118">
        <v>0</v>
      </c>
      <c r="F32" s="118">
        <v>0</v>
      </c>
      <c r="G32" s="118">
        <v>0</v>
      </c>
      <c r="H32" s="118">
        <v>0</v>
      </c>
      <c r="I32" s="118">
        <v>71</v>
      </c>
      <c r="J32" s="118">
        <v>2</v>
      </c>
      <c r="K32" s="118">
        <v>0.28999999999999998</v>
      </c>
      <c r="L32" s="118">
        <v>0.2</v>
      </c>
      <c r="M32" s="118">
        <v>142</v>
      </c>
      <c r="N32" s="118">
        <v>2</v>
      </c>
      <c r="O32" s="118">
        <v>0.28999999999999998</v>
      </c>
      <c r="P32" s="118">
        <v>0.2</v>
      </c>
    </row>
    <row r="33" spans="1:16" x14ac:dyDescent="0.25">
      <c r="A33" s="118" t="s">
        <v>15</v>
      </c>
      <c r="B33" s="118">
        <v>1817</v>
      </c>
      <c r="C33" s="118">
        <v>20</v>
      </c>
      <c r="D33" s="118">
        <v>4.9400000000000004</v>
      </c>
      <c r="E33" s="118">
        <v>0</v>
      </c>
      <c r="F33" s="118">
        <v>6</v>
      </c>
      <c r="G33" s="118">
        <v>2.71</v>
      </c>
      <c r="H33" s="118">
        <v>0</v>
      </c>
      <c r="I33" s="118">
        <v>1817</v>
      </c>
      <c r="J33" s="118">
        <v>48</v>
      </c>
      <c r="K33" s="118">
        <v>11.36</v>
      </c>
      <c r="L33" s="118">
        <v>0</v>
      </c>
      <c r="M33" s="118">
        <v>3634</v>
      </c>
      <c r="N33" s="118">
        <v>74</v>
      </c>
      <c r="O33" s="118">
        <v>19.010000000000002</v>
      </c>
      <c r="P33" s="118">
        <v>0</v>
      </c>
    </row>
    <row r="34" spans="1:16" x14ac:dyDescent="0.25">
      <c r="A34" s="118" t="s">
        <v>224</v>
      </c>
      <c r="B34" s="118">
        <v>793</v>
      </c>
      <c r="C34" s="118">
        <v>0</v>
      </c>
      <c r="D34" s="118">
        <v>0</v>
      </c>
      <c r="E34" s="118">
        <v>0</v>
      </c>
      <c r="F34" s="118">
        <v>1</v>
      </c>
      <c r="G34" s="118">
        <v>0.5</v>
      </c>
      <c r="H34" s="118">
        <v>0</v>
      </c>
      <c r="I34" s="118">
        <v>793</v>
      </c>
      <c r="J34" s="118">
        <v>44</v>
      </c>
      <c r="K34" s="118">
        <v>10.23</v>
      </c>
      <c r="L34" s="118">
        <v>0.17</v>
      </c>
      <c r="M34" s="118">
        <v>1586</v>
      </c>
      <c r="N34" s="118">
        <v>45</v>
      </c>
      <c r="O34" s="118">
        <v>10.73</v>
      </c>
      <c r="P34" s="118">
        <v>0.17</v>
      </c>
    </row>
    <row r="35" spans="1:16" x14ac:dyDescent="0.25">
      <c r="A35" s="118" t="s">
        <v>28</v>
      </c>
      <c r="B35" s="118">
        <v>65</v>
      </c>
      <c r="C35" s="118">
        <v>0</v>
      </c>
      <c r="D35" s="118">
        <v>0</v>
      </c>
      <c r="E35" s="118">
        <v>0</v>
      </c>
      <c r="F35" s="118">
        <v>0</v>
      </c>
      <c r="G35" s="118">
        <v>0</v>
      </c>
      <c r="H35" s="118">
        <v>0</v>
      </c>
      <c r="I35" s="118">
        <v>65</v>
      </c>
      <c r="J35" s="118">
        <v>3</v>
      </c>
      <c r="K35" s="118">
        <v>0.76</v>
      </c>
      <c r="L35" s="118">
        <v>0.27</v>
      </c>
      <c r="M35" s="118">
        <v>130</v>
      </c>
      <c r="N35" s="118">
        <v>3</v>
      </c>
      <c r="O35" s="118">
        <v>0.76</v>
      </c>
      <c r="P35" s="118">
        <v>0.27</v>
      </c>
    </row>
    <row r="36" spans="1:16" x14ac:dyDescent="0.25">
      <c r="A36" s="118" t="s">
        <v>158</v>
      </c>
      <c r="B36" s="118"/>
      <c r="C36" s="118">
        <v>45</v>
      </c>
      <c r="D36" s="118">
        <v>11.03</v>
      </c>
      <c r="E36" s="118">
        <v>5.98</v>
      </c>
      <c r="F36" s="118">
        <v>11</v>
      </c>
      <c r="G36" s="118">
        <v>4.3099999999999996</v>
      </c>
      <c r="H36" s="118">
        <v>0.83</v>
      </c>
      <c r="I36" s="118"/>
      <c r="J36" s="118">
        <v>221</v>
      </c>
      <c r="K36" s="118">
        <v>52.75</v>
      </c>
      <c r="L36" s="118">
        <v>26.08</v>
      </c>
      <c r="M36" s="118"/>
      <c r="N36" s="118">
        <v>277</v>
      </c>
      <c r="O36" s="118">
        <v>68.099999999999994</v>
      </c>
      <c r="P36" s="118">
        <v>32.880000000000003</v>
      </c>
    </row>
    <row r="37" spans="1:16" x14ac:dyDescent="0.25">
      <c r="A37" s="106" t="s">
        <v>223</v>
      </c>
      <c r="P37" s="110"/>
    </row>
    <row r="38" spans="1:16" ht="30" x14ac:dyDescent="0.25">
      <c r="A38" s="118" t="s">
        <v>384</v>
      </c>
      <c r="B38" s="118">
        <v>1225</v>
      </c>
      <c r="C38" s="118">
        <v>7</v>
      </c>
      <c r="D38" s="118">
        <v>1.53</v>
      </c>
      <c r="E38" s="118">
        <v>0</v>
      </c>
      <c r="F38" s="118">
        <v>6</v>
      </c>
      <c r="G38" s="118">
        <v>1.53</v>
      </c>
      <c r="H38" s="118">
        <v>0</v>
      </c>
      <c r="I38" s="118">
        <v>1225</v>
      </c>
      <c r="J38" s="118">
        <v>10</v>
      </c>
      <c r="K38" s="118">
        <v>2</v>
      </c>
      <c r="L38" s="118">
        <v>0</v>
      </c>
      <c r="M38" s="118">
        <v>2450</v>
      </c>
      <c r="N38" s="118">
        <v>23</v>
      </c>
      <c r="O38" s="118">
        <v>5.0599999999999996</v>
      </c>
      <c r="P38" s="118">
        <v>0</v>
      </c>
    </row>
    <row r="39" spans="1:16" x14ac:dyDescent="0.25">
      <c r="A39" s="118" t="s">
        <v>158</v>
      </c>
      <c r="B39" s="118"/>
      <c r="C39" s="118">
        <v>7</v>
      </c>
      <c r="D39" s="118">
        <v>1.53</v>
      </c>
      <c r="E39" s="118">
        <v>0</v>
      </c>
      <c r="F39" s="118">
        <v>6</v>
      </c>
      <c r="G39" s="118">
        <v>1.53</v>
      </c>
      <c r="H39" s="118">
        <v>0</v>
      </c>
      <c r="I39" s="118"/>
      <c r="J39" s="118">
        <v>10</v>
      </c>
      <c r="K39" s="118">
        <v>2</v>
      </c>
      <c r="L39" s="118">
        <v>0</v>
      </c>
      <c r="M39" s="118"/>
      <c r="N39" s="118">
        <v>23</v>
      </c>
      <c r="O39" s="118">
        <v>5.0599999999999996</v>
      </c>
      <c r="P39" s="118">
        <v>0</v>
      </c>
    </row>
    <row r="40" spans="1:16" x14ac:dyDescent="0.25">
      <c r="A40" s="119" t="s">
        <v>232</v>
      </c>
      <c r="B40" s="118">
        <f>SUM(B22:B39)</f>
        <v>6256</v>
      </c>
      <c r="C40" s="118">
        <v>52</v>
      </c>
      <c r="D40" s="118">
        <v>12.57</v>
      </c>
      <c r="E40" s="118">
        <v>5.98</v>
      </c>
      <c r="F40" s="118">
        <v>17</v>
      </c>
      <c r="G40" s="118">
        <v>5.84</v>
      </c>
      <c r="H40" s="118">
        <v>0.83</v>
      </c>
      <c r="I40" s="118">
        <f>SUM(I22:I39)</f>
        <v>6256</v>
      </c>
      <c r="J40" s="118">
        <v>232</v>
      </c>
      <c r="K40" s="118">
        <v>55.42</v>
      </c>
      <c r="L40" s="118">
        <v>26.08</v>
      </c>
      <c r="M40" s="118">
        <f>SUM(M22:M39)</f>
        <v>12512</v>
      </c>
      <c r="N40" s="118">
        <v>301</v>
      </c>
      <c r="O40" s="118">
        <v>73.83</v>
      </c>
      <c r="P40" s="118">
        <v>32.880000000000003</v>
      </c>
    </row>
  </sheetData>
  <mergeCells count="18">
    <mergeCell ref="A1:M1"/>
    <mergeCell ref="A2:M2"/>
    <mergeCell ref="A3:A4"/>
    <mergeCell ref="B3:B4"/>
    <mergeCell ref="C3:E3"/>
    <mergeCell ref="F3:F4"/>
    <mergeCell ref="G3:I3"/>
    <mergeCell ref="J3:J4"/>
    <mergeCell ref="K3:M3"/>
    <mergeCell ref="A18:P18"/>
    <mergeCell ref="A19:A20"/>
    <mergeCell ref="B19:B20"/>
    <mergeCell ref="C19:E19"/>
    <mergeCell ref="F19:H19"/>
    <mergeCell ref="I19:I20"/>
    <mergeCell ref="J19:L19"/>
    <mergeCell ref="M19:M20"/>
    <mergeCell ref="N19:P1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T13" sqref="T13"/>
    </sheetView>
  </sheetViews>
  <sheetFormatPr defaultRowHeight="15" x14ac:dyDescent="0.25"/>
  <cols>
    <col min="1" max="1" width="7" customWidth="1"/>
    <col min="2" max="2" width="32.7109375" customWidth="1"/>
    <col min="3" max="3" width="9.28515625" customWidth="1"/>
    <col min="4" max="4" width="10.85546875" customWidth="1"/>
    <col min="5" max="5" width="14.7109375" customWidth="1"/>
    <col min="6" max="6" width="9.140625" customWidth="1"/>
    <col min="7" max="7" width="9.7109375" customWidth="1"/>
    <col min="8" max="8" width="10.42578125" customWidth="1"/>
    <col min="9" max="9" width="9.42578125" customWidth="1"/>
    <col min="10" max="10" width="10.28515625" customWidth="1"/>
    <col min="11" max="11" width="11.42578125" customWidth="1"/>
    <col min="12" max="12" width="7.85546875" customWidth="1"/>
    <col min="13" max="13" width="10.85546875" customWidth="1"/>
    <col min="14" max="14" width="11.42578125" customWidth="1"/>
  </cols>
  <sheetData>
    <row r="1" spans="1:15" ht="18.75" x14ac:dyDescent="0.3">
      <c r="A1" s="127"/>
      <c r="B1" s="128" t="s">
        <v>385</v>
      </c>
      <c r="C1" s="128"/>
      <c r="D1" s="128"/>
      <c r="E1" s="129"/>
      <c r="F1" s="129"/>
      <c r="G1" s="129"/>
      <c r="H1" s="129"/>
      <c r="I1" s="129"/>
      <c r="J1" s="129"/>
      <c r="K1" s="129"/>
      <c r="L1" s="129"/>
      <c r="M1" s="129"/>
      <c r="N1" s="129"/>
    </row>
    <row r="2" spans="1:15" x14ac:dyDescent="0.25">
      <c r="K2" s="877" t="s">
        <v>386</v>
      </c>
      <c r="L2" s="877"/>
      <c r="M2" s="877"/>
      <c r="N2" s="877"/>
      <c r="O2" s="877"/>
    </row>
    <row r="3" spans="1:15" ht="15" customHeight="1" x14ac:dyDescent="0.25">
      <c r="A3" s="1010" t="s">
        <v>387</v>
      </c>
      <c r="B3" s="1010" t="s">
        <v>388</v>
      </c>
      <c r="C3" s="1012" t="s">
        <v>375</v>
      </c>
      <c r="D3" s="1013"/>
      <c r="E3" s="1014"/>
      <c r="F3" s="1012" t="s">
        <v>383</v>
      </c>
      <c r="G3" s="1013"/>
      <c r="H3" s="1014"/>
      <c r="I3" s="1012" t="s">
        <v>377</v>
      </c>
      <c r="J3" s="1013"/>
      <c r="K3" s="1014"/>
      <c r="L3" s="1012" t="s">
        <v>158</v>
      </c>
      <c r="M3" s="1013"/>
      <c r="N3" s="1014"/>
    </row>
    <row r="4" spans="1:15" ht="30" x14ac:dyDescent="0.25">
      <c r="A4" s="1011"/>
      <c r="B4" s="1011"/>
      <c r="C4" s="104" t="s">
        <v>159</v>
      </c>
      <c r="D4" s="104" t="s">
        <v>263</v>
      </c>
      <c r="E4" s="104" t="s">
        <v>161</v>
      </c>
      <c r="F4" s="104" t="s">
        <v>159</v>
      </c>
      <c r="G4" s="104" t="s">
        <v>263</v>
      </c>
      <c r="H4" s="104" t="s">
        <v>161</v>
      </c>
      <c r="I4" s="104" t="s">
        <v>159</v>
      </c>
      <c r="J4" s="104" t="s">
        <v>263</v>
      </c>
      <c r="K4" s="104" t="s">
        <v>161</v>
      </c>
      <c r="L4" s="104" t="s">
        <v>159</v>
      </c>
      <c r="M4" s="104" t="s">
        <v>263</v>
      </c>
      <c r="N4" s="104" t="s">
        <v>161</v>
      </c>
    </row>
    <row r="5" spans="1:15" x14ac:dyDescent="0.25">
      <c r="A5" s="118">
        <v>1</v>
      </c>
      <c r="B5" s="118" t="s">
        <v>389</v>
      </c>
      <c r="C5" s="118">
        <v>13</v>
      </c>
      <c r="D5" s="118">
        <v>2.34</v>
      </c>
      <c r="E5" s="118">
        <v>1.69</v>
      </c>
      <c r="F5" s="118">
        <v>0</v>
      </c>
      <c r="G5" s="118">
        <v>0</v>
      </c>
      <c r="H5" s="118">
        <v>0</v>
      </c>
      <c r="I5" s="118">
        <v>106</v>
      </c>
      <c r="J5" s="118">
        <v>20.54</v>
      </c>
      <c r="K5" s="118">
        <v>15.34</v>
      </c>
      <c r="L5" s="118">
        <v>119</v>
      </c>
      <c r="M5" s="118">
        <v>22.89</v>
      </c>
      <c r="N5" s="118">
        <v>17.03</v>
      </c>
    </row>
    <row r="6" spans="1:15" x14ac:dyDescent="0.25">
      <c r="A6" s="118">
        <v>2</v>
      </c>
      <c r="B6" s="118" t="s">
        <v>390</v>
      </c>
      <c r="C6" s="118">
        <v>32</v>
      </c>
      <c r="D6" s="118">
        <v>6.05</v>
      </c>
      <c r="E6" s="118">
        <v>5.96</v>
      </c>
      <c r="F6" s="118">
        <v>0</v>
      </c>
      <c r="G6" s="118">
        <v>0</v>
      </c>
      <c r="H6" s="118">
        <v>0</v>
      </c>
      <c r="I6" s="118">
        <v>59</v>
      </c>
      <c r="J6" s="118">
        <v>15.38</v>
      </c>
      <c r="K6" s="118">
        <v>13.86</v>
      </c>
      <c r="L6" s="118">
        <v>91</v>
      </c>
      <c r="M6" s="118">
        <v>21.43</v>
      </c>
      <c r="N6" s="118">
        <v>19.829999999999998</v>
      </c>
    </row>
    <row r="7" spans="1:15" x14ac:dyDescent="0.25">
      <c r="A7" s="118">
        <v>3</v>
      </c>
      <c r="B7" s="118" t="s">
        <v>391</v>
      </c>
      <c r="C7" s="118">
        <v>15</v>
      </c>
      <c r="D7" s="118">
        <v>2.52</v>
      </c>
      <c r="E7" s="118">
        <v>1.34</v>
      </c>
      <c r="F7" s="118">
        <v>0</v>
      </c>
      <c r="G7" s="118">
        <v>0</v>
      </c>
      <c r="H7" s="118">
        <v>0</v>
      </c>
      <c r="I7" s="118">
        <v>61</v>
      </c>
      <c r="J7" s="118">
        <v>13.24</v>
      </c>
      <c r="K7" s="118">
        <v>10.83</v>
      </c>
      <c r="L7" s="118">
        <v>76</v>
      </c>
      <c r="M7" s="118">
        <v>15.75</v>
      </c>
      <c r="N7" s="118">
        <v>12.18</v>
      </c>
    </row>
    <row r="8" spans="1:15" x14ac:dyDescent="0.25">
      <c r="A8" s="118">
        <v>4</v>
      </c>
      <c r="B8" s="118" t="s">
        <v>392</v>
      </c>
      <c r="C8" s="118">
        <v>3</v>
      </c>
      <c r="D8" s="118">
        <v>0.56000000000000005</v>
      </c>
      <c r="E8" s="118">
        <v>0.34</v>
      </c>
      <c r="F8" s="118">
        <v>9</v>
      </c>
      <c r="G8" s="118">
        <v>0.96</v>
      </c>
      <c r="H8" s="118">
        <v>0.96</v>
      </c>
      <c r="I8" s="118">
        <v>62</v>
      </c>
      <c r="J8" s="118">
        <v>11.49</v>
      </c>
      <c r="K8" s="118">
        <v>11.14</v>
      </c>
      <c r="L8" s="118">
        <v>74</v>
      </c>
      <c r="M8" s="118">
        <v>13.01</v>
      </c>
      <c r="N8" s="118">
        <v>12.44</v>
      </c>
    </row>
    <row r="9" spans="1:15" x14ac:dyDescent="0.25">
      <c r="A9" s="118">
        <v>5</v>
      </c>
      <c r="B9" s="118" t="s">
        <v>393</v>
      </c>
      <c r="C9" s="118">
        <v>5</v>
      </c>
      <c r="D9" s="118">
        <v>1.35</v>
      </c>
      <c r="E9" s="118">
        <v>1.34</v>
      </c>
      <c r="F9" s="118">
        <v>1</v>
      </c>
      <c r="G9" s="118">
        <v>0.5</v>
      </c>
      <c r="H9" s="118">
        <v>0.3</v>
      </c>
      <c r="I9" s="118">
        <v>54</v>
      </c>
      <c r="J9" s="118">
        <v>10.75</v>
      </c>
      <c r="K9" s="118">
        <v>10.6</v>
      </c>
      <c r="L9" s="118">
        <v>60</v>
      </c>
      <c r="M9" s="118">
        <v>12.59</v>
      </c>
      <c r="N9" s="118">
        <v>12.25</v>
      </c>
    </row>
    <row r="10" spans="1:15" x14ac:dyDescent="0.25">
      <c r="A10" s="118">
        <v>6</v>
      </c>
      <c r="B10" s="118" t="s">
        <v>394</v>
      </c>
      <c r="C10" s="118">
        <v>7</v>
      </c>
      <c r="D10" s="118">
        <v>2.87</v>
      </c>
      <c r="E10" s="118">
        <v>2.2200000000000002</v>
      </c>
      <c r="F10" s="118">
        <v>0</v>
      </c>
      <c r="G10" s="118">
        <v>0</v>
      </c>
      <c r="H10" s="118">
        <v>0</v>
      </c>
      <c r="I10" s="118">
        <v>26</v>
      </c>
      <c r="J10" s="118">
        <v>6.66</v>
      </c>
      <c r="K10" s="118">
        <v>4.8099999999999996</v>
      </c>
      <c r="L10" s="118">
        <v>33</v>
      </c>
      <c r="M10" s="118">
        <v>9.5299999999999994</v>
      </c>
      <c r="N10" s="118">
        <v>7.03</v>
      </c>
    </row>
    <row r="11" spans="1:15" x14ac:dyDescent="0.25">
      <c r="A11" s="118">
        <v>7</v>
      </c>
      <c r="B11" s="118" t="s">
        <v>395</v>
      </c>
      <c r="C11" s="118">
        <v>1</v>
      </c>
      <c r="D11" s="118">
        <v>0.12</v>
      </c>
      <c r="E11" s="118">
        <v>0.12</v>
      </c>
      <c r="F11" s="118">
        <v>0</v>
      </c>
      <c r="G11" s="118">
        <v>0</v>
      </c>
      <c r="H11" s="118">
        <v>0</v>
      </c>
      <c r="I11" s="118">
        <v>33</v>
      </c>
      <c r="J11" s="118">
        <v>8.14</v>
      </c>
      <c r="K11" s="118">
        <v>7.34</v>
      </c>
      <c r="L11" s="118">
        <v>34</v>
      </c>
      <c r="M11" s="118">
        <v>8.26</v>
      </c>
      <c r="N11" s="118">
        <v>7.46</v>
      </c>
    </row>
    <row r="12" spans="1:15" x14ac:dyDescent="0.25">
      <c r="A12" s="118">
        <v>8</v>
      </c>
      <c r="B12" s="118" t="s">
        <v>396</v>
      </c>
      <c r="C12" s="118">
        <v>8</v>
      </c>
      <c r="D12" s="118">
        <v>1.1299999999999999</v>
      </c>
      <c r="E12" s="118">
        <v>0.81</v>
      </c>
      <c r="F12" s="118">
        <v>2</v>
      </c>
      <c r="G12" s="118">
        <v>0.22</v>
      </c>
      <c r="H12" s="118">
        <v>0.12</v>
      </c>
      <c r="I12" s="118">
        <v>26</v>
      </c>
      <c r="J12" s="118">
        <v>5.79</v>
      </c>
      <c r="K12" s="118">
        <v>4.1900000000000004</v>
      </c>
      <c r="L12" s="118">
        <v>36</v>
      </c>
      <c r="M12" s="118">
        <v>7.13</v>
      </c>
      <c r="N12" s="118">
        <v>5.1100000000000003</v>
      </c>
    </row>
    <row r="13" spans="1:15" x14ac:dyDescent="0.25">
      <c r="A13" s="118">
        <v>9</v>
      </c>
      <c r="B13" s="118" t="s">
        <v>397</v>
      </c>
      <c r="C13" s="118">
        <v>3</v>
      </c>
      <c r="D13" s="118">
        <v>0.63</v>
      </c>
      <c r="E13" s="118">
        <v>0.63</v>
      </c>
      <c r="F13" s="118">
        <v>3</v>
      </c>
      <c r="G13" s="118">
        <v>0.61</v>
      </c>
      <c r="H13" s="118">
        <v>0.61</v>
      </c>
      <c r="I13" s="118">
        <v>25</v>
      </c>
      <c r="J13" s="118">
        <v>5.82</v>
      </c>
      <c r="K13" s="118">
        <v>5.56</v>
      </c>
      <c r="L13" s="118">
        <v>31</v>
      </c>
      <c r="M13" s="118">
        <v>7.07</v>
      </c>
      <c r="N13" s="118">
        <v>6.81</v>
      </c>
    </row>
    <row r="14" spans="1:15" x14ac:dyDescent="0.25">
      <c r="A14" s="118">
        <v>10</v>
      </c>
      <c r="B14" s="118" t="s">
        <v>398</v>
      </c>
      <c r="C14" s="118">
        <v>6</v>
      </c>
      <c r="D14" s="118">
        <v>1.74</v>
      </c>
      <c r="E14" s="118">
        <v>1.57</v>
      </c>
      <c r="F14" s="118">
        <v>1</v>
      </c>
      <c r="G14" s="118">
        <v>0.23</v>
      </c>
      <c r="H14" s="118">
        <v>0.18</v>
      </c>
      <c r="I14" s="118">
        <v>18</v>
      </c>
      <c r="J14" s="118">
        <v>3.96</v>
      </c>
      <c r="K14" s="118">
        <v>2.96</v>
      </c>
      <c r="L14" s="118">
        <v>25</v>
      </c>
      <c r="M14" s="118">
        <v>5.93</v>
      </c>
      <c r="N14" s="118">
        <v>4.72</v>
      </c>
    </row>
    <row r="15" spans="1:15" x14ac:dyDescent="0.25">
      <c r="A15" s="118">
        <v>11</v>
      </c>
      <c r="B15" s="118" t="s">
        <v>399</v>
      </c>
      <c r="C15" s="118">
        <v>3</v>
      </c>
      <c r="D15" s="118">
        <v>0.45</v>
      </c>
      <c r="E15" s="118">
        <v>0.45</v>
      </c>
      <c r="F15" s="118">
        <v>0</v>
      </c>
      <c r="G15" s="118">
        <v>0</v>
      </c>
      <c r="H15" s="118">
        <v>0</v>
      </c>
      <c r="I15" s="118">
        <v>20</v>
      </c>
      <c r="J15" s="118">
        <v>4.3899999999999997</v>
      </c>
      <c r="K15" s="118">
        <v>3.28</v>
      </c>
      <c r="L15" s="118">
        <v>23</v>
      </c>
      <c r="M15" s="118">
        <v>4.84</v>
      </c>
      <c r="N15" s="118">
        <v>3.73</v>
      </c>
    </row>
    <row r="16" spans="1:15" x14ac:dyDescent="0.25">
      <c r="A16" s="118">
        <v>12</v>
      </c>
      <c r="B16" s="118" t="s">
        <v>400</v>
      </c>
      <c r="C16" s="118">
        <v>1</v>
      </c>
      <c r="D16" s="118">
        <v>0.15</v>
      </c>
      <c r="E16" s="118">
        <v>0.12</v>
      </c>
      <c r="F16" s="118">
        <v>0</v>
      </c>
      <c r="G16" s="118">
        <v>0</v>
      </c>
      <c r="H16" s="118">
        <v>0</v>
      </c>
      <c r="I16" s="118">
        <v>18</v>
      </c>
      <c r="J16" s="118">
        <v>4.62</v>
      </c>
      <c r="K16" s="118">
        <v>2.8</v>
      </c>
      <c r="L16" s="118">
        <v>19</v>
      </c>
      <c r="M16" s="118">
        <v>4.7699999999999996</v>
      </c>
      <c r="N16" s="118">
        <v>2.93</v>
      </c>
    </row>
    <row r="17" spans="1:14" x14ac:dyDescent="0.25">
      <c r="A17" s="118">
        <v>13</v>
      </c>
      <c r="B17" s="118" t="s">
        <v>401</v>
      </c>
      <c r="C17" s="118">
        <v>1</v>
      </c>
      <c r="D17" s="118">
        <v>0.11</v>
      </c>
      <c r="E17" s="118">
        <v>0.11</v>
      </c>
      <c r="F17" s="118">
        <v>0</v>
      </c>
      <c r="G17" s="118">
        <v>0</v>
      </c>
      <c r="H17" s="118">
        <v>0</v>
      </c>
      <c r="I17" s="118">
        <v>21</v>
      </c>
      <c r="J17" s="118">
        <v>3.9</v>
      </c>
      <c r="K17" s="118">
        <v>3.52</v>
      </c>
      <c r="L17" s="118">
        <v>22</v>
      </c>
      <c r="M17" s="118">
        <v>4</v>
      </c>
      <c r="N17" s="118">
        <v>3.63</v>
      </c>
    </row>
    <row r="18" spans="1:14" x14ac:dyDescent="0.25">
      <c r="A18" s="118">
        <v>14</v>
      </c>
      <c r="B18" s="118" t="s">
        <v>402</v>
      </c>
      <c r="C18" s="118">
        <v>4</v>
      </c>
      <c r="D18" s="118">
        <v>2.23</v>
      </c>
      <c r="E18" s="118">
        <v>0.93</v>
      </c>
      <c r="F18" s="118">
        <v>1</v>
      </c>
      <c r="G18" s="118">
        <v>0.35</v>
      </c>
      <c r="H18" s="118">
        <v>0.35</v>
      </c>
      <c r="I18" s="118">
        <v>6</v>
      </c>
      <c r="J18" s="118">
        <v>1.39</v>
      </c>
      <c r="K18" s="118">
        <v>0.84</v>
      </c>
      <c r="L18" s="118">
        <v>11</v>
      </c>
      <c r="M18" s="118">
        <v>3.97</v>
      </c>
      <c r="N18" s="118">
        <v>2.12</v>
      </c>
    </row>
    <row r="19" spans="1:14" x14ac:dyDescent="0.25">
      <c r="A19" s="118">
        <v>15</v>
      </c>
      <c r="B19" s="118" t="s">
        <v>403</v>
      </c>
      <c r="C19" s="118">
        <v>3</v>
      </c>
      <c r="D19" s="118">
        <v>0.32</v>
      </c>
      <c r="E19" s="118">
        <v>0.22</v>
      </c>
      <c r="F19" s="118">
        <v>0</v>
      </c>
      <c r="G19" s="118">
        <v>0</v>
      </c>
      <c r="H19" s="118">
        <v>0</v>
      </c>
      <c r="I19" s="118">
        <v>14</v>
      </c>
      <c r="J19" s="118">
        <v>3.34</v>
      </c>
      <c r="K19" s="118">
        <v>2.04</v>
      </c>
      <c r="L19" s="118">
        <v>17</v>
      </c>
      <c r="M19" s="118">
        <v>3.66</v>
      </c>
      <c r="N19" s="118">
        <v>2.2599999999999998</v>
      </c>
    </row>
    <row r="20" spans="1:14" x14ac:dyDescent="0.25">
      <c r="A20" s="118">
        <v>16</v>
      </c>
      <c r="B20" s="118" t="s">
        <v>404</v>
      </c>
      <c r="C20" s="118">
        <v>1</v>
      </c>
      <c r="D20" s="118">
        <v>0.11</v>
      </c>
      <c r="E20" s="118">
        <v>0.1</v>
      </c>
      <c r="F20" s="118">
        <v>1</v>
      </c>
      <c r="G20" s="118">
        <v>0.15</v>
      </c>
      <c r="H20" s="118">
        <v>0.15</v>
      </c>
      <c r="I20" s="118">
        <v>11</v>
      </c>
      <c r="J20" s="118">
        <v>2.88</v>
      </c>
      <c r="K20" s="118">
        <v>2.31</v>
      </c>
      <c r="L20" s="118">
        <v>13</v>
      </c>
      <c r="M20" s="118">
        <v>3.13</v>
      </c>
      <c r="N20" s="118">
        <v>2.56</v>
      </c>
    </row>
    <row r="21" spans="1:14" x14ac:dyDescent="0.25">
      <c r="A21" s="118">
        <v>17</v>
      </c>
      <c r="B21" s="118" t="s">
        <v>405</v>
      </c>
      <c r="C21" s="118">
        <v>2</v>
      </c>
      <c r="D21" s="118">
        <v>0.28000000000000003</v>
      </c>
      <c r="E21" s="118">
        <v>0.12</v>
      </c>
      <c r="F21" s="118">
        <v>0</v>
      </c>
      <c r="G21" s="118">
        <v>0</v>
      </c>
      <c r="H21" s="118">
        <v>0</v>
      </c>
      <c r="I21" s="118">
        <v>14</v>
      </c>
      <c r="J21" s="118">
        <v>2.72</v>
      </c>
      <c r="K21" s="118">
        <v>1.55</v>
      </c>
      <c r="L21" s="118">
        <v>16</v>
      </c>
      <c r="M21" s="118">
        <v>3</v>
      </c>
      <c r="N21" s="118">
        <v>1.67</v>
      </c>
    </row>
    <row r="22" spans="1:14" x14ac:dyDescent="0.25">
      <c r="A22" s="118">
        <v>18</v>
      </c>
      <c r="B22" s="118" t="s">
        <v>406</v>
      </c>
      <c r="C22" s="118">
        <v>1</v>
      </c>
      <c r="D22" s="118">
        <v>0.22</v>
      </c>
      <c r="E22" s="118">
        <v>0.22</v>
      </c>
      <c r="F22" s="118">
        <v>1</v>
      </c>
      <c r="G22" s="118">
        <v>0.21</v>
      </c>
      <c r="H22" s="118">
        <v>0.08</v>
      </c>
      <c r="I22" s="118">
        <v>9</v>
      </c>
      <c r="J22" s="118">
        <v>2.4500000000000002</v>
      </c>
      <c r="K22" s="118">
        <v>1.52</v>
      </c>
      <c r="L22" s="118">
        <v>11</v>
      </c>
      <c r="M22" s="118">
        <v>2.88</v>
      </c>
      <c r="N22" s="118">
        <v>1.82</v>
      </c>
    </row>
    <row r="23" spans="1:14" x14ac:dyDescent="0.25">
      <c r="A23" s="118">
        <v>19</v>
      </c>
      <c r="B23" s="118" t="s">
        <v>407</v>
      </c>
      <c r="C23" s="118">
        <v>2</v>
      </c>
      <c r="D23" s="118">
        <v>0.34</v>
      </c>
      <c r="E23" s="118">
        <v>0.3</v>
      </c>
      <c r="F23" s="118">
        <v>2</v>
      </c>
      <c r="G23" s="118">
        <v>0.39</v>
      </c>
      <c r="H23" s="118">
        <v>0.36</v>
      </c>
      <c r="I23" s="118">
        <v>5</v>
      </c>
      <c r="J23" s="118">
        <v>1.54</v>
      </c>
      <c r="K23" s="118">
        <v>0.89</v>
      </c>
      <c r="L23" s="118">
        <v>9</v>
      </c>
      <c r="M23" s="118">
        <v>2.27</v>
      </c>
      <c r="N23" s="118">
        <v>1.55</v>
      </c>
    </row>
    <row r="24" spans="1:14" x14ac:dyDescent="0.25">
      <c r="A24" s="118">
        <v>20</v>
      </c>
      <c r="B24" s="118" t="s">
        <v>408</v>
      </c>
      <c r="C24" s="118">
        <v>1</v>
      </c>
      <c r="D24" s="118">
        <v>0.15</v>
      </c>
      <c r="E24" s="118">
        <v>0.01</v>
      </c>
      <c r="F24" s="118">
        <v>2</v>
      </c>
      <c r="G24" s="118">
        <v>0.93</v>
      </c>
      <c r="H24" s="118">
        <v>0.77</v>
      </c>
      <c r="I24" s="118">
        <v>2</v>
      </c>
      <c r="J24" s="118">
        <v>0.45</v>
      </c>
      <c r="K24" s="118">
        <v>0.35</v>
      </c>
      <c r="L24" s="118">
        <v>5</v>
      </c>
      <c r="M24" s="118">
        <v>1.52</v>
      </c>
      <c r="N24" s="118">
        <v>1.1200000000000001</v>
      </c>
    </row>
    <row r="25" spans="1:14" x14ac:dyDescent="0.25">
      <c r="A25" s="118">
        <v>21</v>
      </c>
      <c r="B25" s="118" t="s">
        <v>409</v>
      </c>
      <c r="C25" s="118">
        <v>1</v>
      </c>
      <c r="D25" s="118">
        <v>0.2</v>
      </c>
      <c r="E25" s="118">
        <v>0.2</v>
      </c>
      <c r="F25" s="118">
        <v>0</v>
      </c>
      <c r="G25" s="118">
        <v>0</v>
      </c>
      <c r="H25" s="118">
        <v>0</v>
      </c>
      <c r="I25" s="118">
        <v>6</v>
      </c>
      <c r="J25" s="118">
        <v>0.99</v>
      </c>
      <c r="K25" s="118">
        <v>0.78</v>
      </c>
      <c r="L25" s="118">
        <v>7</v>
      </c>
      <c r="M25" s="118">
        <v>1.19</v>
      </c>
      <c r="N25" s="118">
        <v>0.98</v>
      </c>
    </row>
    <row r="26" spans="1:14" x14ac:dyDescent="0.25">
      <c r="A26" s="118">
        <v>22</v>
      </c>
      <c r="B26" s="118" t="s">
        <v>410</v>
      </c>
      <c r="C26" s="118">
        <v>0</v>
      </c>
      <c r="D26" s="118">
        <v>0</v>
      </c>
      <c r="E26" s="118">
        <v>0</v>
      </c>
      <c r="F26" s="118">
        <v>0</v>
      </c>
      <c r="G26" s="118">
        <v>0</v>
      </c>
      <c r="H26" s="118">
        <v>0</v>
      </c>
      <c r="I26" s="118">
        <v>7</v>
      </c>
      <c r="J26" s="118">
        <v>0.91</v>
      </c>
      <c r="K26" s="118">
        <v>0.66</v>
      </c>
      <c r="L26" s="118">
        <v>7</v>
      </c>
      <c r="M26" s="118">
        <v>0.91</v>
      </c>
      <c r="N26" s="118">
        <v>0.66</v>
      </c>
    </row>
    <row r="27" spans="1:14" x14ac:dyDescent="0.25">
      <c r="A27" s="118">
        <v>23</v>
      </c>
      <c r="B27" s="118" t="s">
        <v>411</v>
      </c>
      <c r="C27" s="118">
        <v>0</v>
      </c>
      <c r="D27" s="118">
        <v>0</v>
      </c>
      <c r="E27" s="118">
        <v>0</v>
      </c>
      <c r="F27" s="118">
        <v>4</v>
      </c>
      <c r="G27" s="118">
        <v>0.83</v>
      </c>
      <c r="H27" s="118">
        <v>0.83</v>
      </c>
      <c r="I27" s="118">
        <v>0</v>
      </c>
      <c r="J27" s="118">
        <v>0</v>
      </c>
      <c r="K27" s="118">
        <v>0</v>
      </c>
      <c r="L27" s="118">
        <v>4</v>
      </c>
      <c r="M27" s="118">
        <v>0.83</v>
      </c>
      <c r="N27" s="118">
        <v>0.83</v>
      </c>
    </row>
    <row r="28" spans="1:14" x14ac:dyDescent="0.25">
      <c r="A28" s="118">
        <v>24</v>
      </c>
      <c r="B28" s="118" t="s">
        <v>412</v>
      </c>
      <c r="C28" s="118">
        <v>0</v>
      </c>
      <c r="D28" s="118">
        <v>0</v>
      </c>
      <c r="E28" s="118">
        <v>0</v>
      </c>
      <c r="F28" s="118">
        <v>0</v>
      </c>
      <c r="G28" s="118">
        <v>0</v>
      </c>
      <c r="H28" s="118">
        <v>0</v>
      </c>
      <c r="I28" s="118">
        <v>1</v>
      </c>
      <c r="J28" s="118">
        <v>0.8</v>
      </c>
      <c r="K28" s="118">
        <v>0.4</v>
      </c>
      <c r="L28" s="118">
        <v>1</v>
      </c>
      <c r="M28" s="118">
        <v>0.8</v>
      </c>
      <c r="N28" s="118">
        <v>0.4</v>
      </c>
    </row>
    <row r="29" spans="1:14" x14ac:dyDescent="0.25">
      <c r="A29" s="118">
        <v>25</v>
      </c>
      <c r="B29" s="118" t="s">
        <v>413</v>
      </c>
      <c r="C29" s="118">
        <v>0</v>
      </c>
      <c r="D29" s="118">
        <v>0</v>
      </c>
      <c r="E29" s="118">
        <v>0</v>
      </c>
      <c r="F29" s="118">
        <v>1</v>
      </c>
      <c r="G29" s="118">
        <v>0.2</v>
      </c>
      <c r="H29" s="118">
        <v>0.2</v>
      </c>
      <c r="I29" s="118">
        <v>1</v>
      </c>
      <c r="J29" s="118">
        <v>0.53</v>
      </c>
      <c r="K29" s="118">
        <v>0.53</v>
      </c>
      <c r="L29" s="118">
        <v>2</v>
      </c>
      <c r="M29" s="118">
        <v>0.73</v>
      </c>
      <c r="N29" s="118">
        <v>0.73</v>
      </c>
    </row>
    <row r="30" spans="1:14" x14ac:dyDescent="0.25">
      <c r="A30" s="118">
        <v>26</v>
      </c>
      <c r="B30" s="118" t="s">
        <v>414</v>
      </c>
      <c r="C30" s="118">
        <v>0</v>
      </c>
      <c r="D30" s="118">
        <v>0</v>
      </c>
      <c r="E30" s="118">
        <v>0</v>
      </c>
      <c r="F30" s="118">
        <v>0</v>
      </c>
      <c r="G30" s="118">
        <v>0</v>
      </c>
      <c r="H30" s="118">
        <v>0</v>
      </c>
      <c r="I30" s="118">
        <v>1</v>
      </c>
      <c r="J30" s="118">
        <v>0.51</v>
      </c>
      <c r="K30" s="118">
        <v>0.51</v>
      </c>
      <c r="L30" s="118">
        <v>1</v>
      </c>
      <c r="M30" s="118">
        <v>0.51</v>
      </c>
      <c r="N30" s="118">
        <v>0.51</v>
      </c>
    </row>
    <row r="31" spans="1:14" x14ac:dyDescent="0.25">
      <c r="A31" s="118">
        <v>27</v>
      </c>
      <c r="B31" s="118" t="s">
        <v>415</v>
      </c>
      <c r="C31" s="118">
        <v>0</v>
      </c>
      <c r="D31" s="118">
        <v>0</v>
      </c>
      <c r="E31" s="118">
        <v>0</v>
      </c>
      <c r="F31" s="118">
        <v>2</v>
      </c>
      <c r="G31" s="118">
        <v>0.4</v>
      </c>
      <c r="H31" s="118">
        <v>0.4</v>
      </c>
      <c r="I31" s="118">
        <v>0</v>
      </c>
      <c r="J31" s="118">
        <v>0</v>
      </c>
      <c r="K31" s="118">
        <v>0</v>
      </c>
      <c r="L31" s="118">
        <v>2</v>
      </c>
      <c r="M31" s="118">
        <v>0.4</v>
      </c>
      <c r="N31" s="118">
        <v>0.4</v>
      </c>
    </row>
    <row r="32" spans="1:14" x14ac:dyDescent="0.25">
      <c r="A32" s="118">
        <v>28</v>
      </c>
      <c r="B32" s="118" t="s">
        <v>416</v>
      </c>
      <c r="C32" s="118">
        <v>0</v>
      </c>
      <c r="D32" s="118">
        <v>0</v>
      </c>
      <c r="E32" s="118">
        <v>0</v>
      </c>
      <c r="F32" s="118">
        <v>0</v>
      </c>
      <c r="G32" s="118">
        <v>0</v>
      </c>
      <c r="H32" s="118">
        <v>0</v>
      </c>
      <c r="I32" s="118">
        <v>2</v>
      </c>
      <c r="J32" s="118">
        <v>0.28999999999999998</v>
      </c>
      <c r="K32" s="118">
        <v>0.28000000000000003</v>
      </c>
      <c r="L32" s="118">
        <v>2</v>
      </c>
      <c r="M32" s="118">
        <v>0.28999999999999998</v>
      </c>
      <c r="N32" s="118">
        <v>0.28000000000000003</v>
      </c>
    </row>
    <row r="33" spans="1:14" x14ac:dyDescent="0.25">
      <c r="A33" s="118">
        <v>29</v>
      </c>
      <c r="B33" s="118" t="s">
        <v>417</v>
      </c>
      <c r="C33" s="118">
        <v>0</v>
      </c>
      <c r="D33" s="118">
        <v>0</v>
      </c>
      <c r="E33" s="118">
        <v>0</v>
      </c>
      <c r="F33" s="118">
        <v>0</v>
      </c>
      <c r="G33" s="118">
        <v>0</v>
      </c>
      <c r="H33" s="118">
        <v>0</v>
      </c>
      <c r="I33" s="118">
        <v>2</v>
      </c>
      <c r="J33" s="118">
        <v>0.28000000000000003</v>
      </c>
      <c r="K33" s="118">
        <v>0.28000000000000003</v>
      </c>
      <c r="L33" s="118">
        <v>2</v>
      </c>
      <c r="M33" s="118">
        <v>0.28000000000000003</v>
      </c>
      <c r="N33" s="118">
        <v>0.28000000000000003</v>
      </c>
    </row>
    <row r="34" spans="1:14" x14ac:dyDescent="0.25">
      <c r="A34" s="118">
        <v>30</v>
      </c>
      <c r="B34" s="118" t="s">
        <v>418</v>
      </c>
      <c r="C34" s="118">
        <v>0</v>
      </c>
      <c r="D34" s="118">
        <v>0</v>
      </c>
      <c r="E34" s="118">
        <v>0</v>
      </c>
      <c r="F34" s="118">
        <v>1</v>
      </c>
      <c r="G34" s="118">
        <v>0.1</v>
      </c>
      <c r="H34" s="118">
        <v>0.1</v>
      </c>
      <c r="I34" s="118">
        <v>1</v>
      </c>
      <c r="J34" s="118">
        <v>0.13</v>
      </c>
      <c r="K34" s="118">
        <v>0.13</v>
      </c>
      <c r="L34" s="118">
        <v>2</v>
      </c>
      <c r="M34" s="118">
        <v>0.23</v>
      </c>
      <c r="N34" s="118">
        <v>0.23</v>
      </c>
    </row>
    <row r="35" spans="1:14" x14ac:dyDescent="0.25">
      <c r="A35" s="118">
        <v>31</v>
      </c>
      <c r="B35" s="118" t="s">
        <v>419</v>
      </c>
      <c r="C35" s="118">
        <v>0</v>
      </c>
      <c r="D35" s="118">
        <v>0</v>
      </c>
      <c r="E35" s="118">
        <v>0</v>
      </c>
      <c r="F35" s="118">
        <v>0</v>
      </c>
      <c r="G35" s="118">
        <v>0</v>
      </c>
      <c r="H35" s="118">
        <v>0</v>
      </c>
      <c r="I35" s="118">
        <v>1</v>
      </c>
      <c r="J35" s="118">
        <v>0.18</v>
      </c>
      <c r="K35" s="118">
        <v>0.18</v>
      </c>
      <c r="L35" s="118">
        <v>1</v>
      </c>
      <c r="M35" s="118">
        <v>0.18</v>
      </c>
      <c r="N35" s="118">
        <v>0.18</v>
      </c>
    </row>
    <row r="36" spans="1:14" x14ac:dyDescent="0.25">
      <c r="A36" s="118"/>
      <c r="B36" s="119" t="s">
        <v>158</v>
      </c>
      <c r="C36" s="119">
        <v>113</v>
      </c>
      <c r="D36" s="119">
        <v>23.85</v>
      </c>
      <c r="E36" s="119">
        <v>18.809999999999999</v>
      </c>
      <c r="F36" s="119">
        <v>31</v>
      </c>
      <c r="G36" s="119">
        <v>6.07</v>
      </c>
      <c r="H36" s="119">
        <v>5.4</v>
      </c>
      <c r="I36" s="119">
        <v>612</v>
      </c>
      <c r="J36" s="119">
        <v>134.06</v>
      </c>
      <c r="K36" s="119">
        <v>109.49</v>
      </c>
      <c r="L36" s="119">
        <v>756</v>
      </c>
      <c r="M36" s="119">
        <v>163.98</v>
      </c>
      <c r="N36" s="119">
        <v>133.69999999999999</v>
      </c>
    </row>
  </sheetData>
  <mergeCells count="7">
    <mergeCell ref="K2:O2"/>
    <mergeCell ref="A3:A4"/>
    <mergeCell ref="B3:B4"/>
    <mergeCell ref="C3:E3"/>
    <mergeCell ref="F3:H3"/>
    <mergeCell ref="I3:K3"/>
    <mergeCell ref="L3:N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workbookViewId="0">
      <selection activeCell="P13" sqref="P13"/>
    </sheetView>
  </sheetViews>
  <sheetFormatPr defaultRowHeight="15.75" x14ac:dyDescent="0.25"/>
  <cols>
    <col min="1" max="1" width="6.5703125" style="596" customWidth="1"/>
    <col min="2" max="2" width="33.140625" style="596" customWidth="1"/>
    <col min="3" max="7" width="11.42578125" style="576" bestFit="1" customWidth="1"/>
    <col min="8" max="12" width="11.42578125" style="597" bestFit="1" customWidth="1"/>
    <col min="13" max="13" width="15.42578125" style="576" customWidth="1"/>
    <col min="14" max="15" width="11.42578125" style="576" customWidth="1"/>
    <col min="16" max="16384" width="9.140625" style="576"/>
  </cols>
  <sheetData>
    <row r="1" spans="1:13" x14ac:dyDescent="0.25">
      <c r="A1" s="1131"/>
      <c r="B1" s="1131"/>
      <c r="C1" s="1131"/>
      <c r="D1" s="1131"/>
      <c r="E1" s="1131"/>
      <c r="F1" s="1131"/>
      <c r="G1" s="1131"/>
      <c r="H1" s="1131"/>
      <c r="I1" s="1131"/>
      <c r="J1" s="1131"/>
      <c r="K1" s="1131"/>
      <c r="L1" s="1131"/>
    </row>
    <row r="2" spans="1:13" x14ac:dyDescent="0.25">
      <c r="A2" s="1131" t="s">
        <v>1148</v>
      </c>
      <c r="B2" s="1131"/>
      <c r="C2" s="1131"/>
      <c r="D2" s="1131"/>
      <c r="E2" s="1131"/>
      <c r="F2" s="1131"/>
      <c r="G2" s="1131"/>
      <c r="H2" s="1131"/>
      <c r="I2" s="1131"/>
      <c r="J2" s="1131"/>
      <c r="K2" s="1131"/>
      <c r="L2" s="1131"/>
    </row>
    <row r="3" spans="1:13" x14ac:dyDescent="0.25">
      <c r="A3" s="1132" t="s">
        <v>874</v>
      </c>
      <c r="B3" s="1132"/>
      <c r="C3" s="1132"/>
      <c r="D3" s="1132"/>
      <c r="E3" s="1132"/>
      <c r="F3" s="1132"/>
      <c r="G3" s="1132"/>
      <c r="H3" s="1132"/>
      <c r="I3" s="1132"/>
      <c r="J3" s="1132"/>
      <c r="K3" s="1132"/>
      <c r="L3" s="1132"/>
    </row>
    <row r="4" spans="1:13" x14ac:dyDescent="0.25">
      <c r="A4" s="37" t="s">
        <v>125</v>
      </c>
      <c r="B4" s="1133" t="s">
        <v>572</v>
      </c>
      <c r="C4" s="1134" t="s">
        <v>875</v>
      </c>
      <c r="D4" s="1135"/>
      <c r="E4" s="1135"/>
      <c r="F4" s="1135"/>
      <c r="G4" s="1136"/>
      <c r="H4" s="1137" t="s">
        <v>874</v>
      </c>
      <c r="I4" s="1138"/>
      <c r="J4" s="1138"/>
      <c r="K4" s="1138"/>
      <c r="L4" s="1138"/>
      <c r="M4" s="1122" t="s">
        <v>876</v>
      </c>
    </row>
    <row r="5" spans="1:13" x14ac:dyDescent="0.25">
      <c r="A5" s="37"/>
      <c r="B5" s="1133"/>
      <c r="C5" s="1124" t="str">
        <f>[4]Deposit!C6</f>
        <v xml:space="preserve"> AS AT  MARCH 2020</v>
      </c>
      <c r="D5" s="1125"/>
      <c r="E5" s="1125"/>
      <c r="F5" s="1125"/>
      <c r="G5" s="1126"/>
      <c r="H5" s="1127" t="str">
        <f>[4]Deposit!H6</f>
        <v xml:space="preserve"> AS AT  JUNE 2020</v>
      </c>
      <c r="I5" s="1128"/>
      <c r="J5" s="1128"/>
      <c r="K5" s="1128"/>
      <c r="L5" s="1128"/>
      <c r="M5" s="1123"/>
    </row>
    <row r="6" spans="1:13" x14ac:dyDescent="0.25">
      <c r="A6" s="37" t="s">
        <v>8</v>
      </c>
      <c r="B6" s="1133"/>
      <c r="C6" s="577" t="s">
        <v>130</v>
      </c>
      <c r="D6" s="577" t="s">
        <v>131</v>
      </c>
      <c r="E6" s="577" t="s">
        <v>132</v>
      </c>
      <c r="F6" s="577" t="s">
        <v>133</v>
      </c>
      <c r="G6" s="578" t="s">
        <v>134</v>
      </c>
      <c r="H6" s="577" t="s">
        <v>130</v>
      </c>
      <c r="I6" s="577" t="s">
        <v>131</v>
      </c>
      <c r="J6" s="577" t="s">
        <v>132</v>
      </c>
      <c r="K6" s="577" t="s">
        <v>133</v>
      </c>
      <c r="L6" s="578" t="s">
        <v>134</v>
      </c>
      <c r="M6" s="1123"/>
    </row>
    <row r="7" spans="1:13" x14ac:dyDescent="0.25">
      <c r="A7" s="37" t="s">
        <v>12</v>
      </c>
      <c r="B7" s="37" t="s">
        <v>13</v>
      </c>
      <c r="C7" s="579"/>
      <c r="D7" s="579"/>
      <c r="E7" s="579"/>
      <c r="F7" s="579"/>
      <c r="G7" s="579"/>
      <c r="H7" s="579"/>
      <c r="I7" s="579"/>
      <c r="J7" s="579"/>
      <c r="K7" s="579"/>
      <c r="L7" s="580"/>
      <c r="M7" s="581"/>
    </row>
    <row r="8" spans="1:13" x14ac:dyDescent="0.25">
      <c r="A8" s="577">
        <v>1</v>
      </c>
      <c r="B8" s="37" t="str">
        <f>[4]Advance!B9</f>
        <v>Canara Bank</v>
      </c>
      <c r="C8" s="579">
        <f>[4]Advance!C9/[4]Deposit!C9*100</f>
        <v>90.189118076782563</v>
      </c>
      <c r="D8" s="579">
        <f>[4]Advance!D9/[4]Deposit!D9*100</f>
        <v>84.469888240292462</v>
      </c>
      <c r="E8" s="579">
        <f>[4]Advance!E9/[4]Deposit!E9*100</f>
        <v>53.498884315481632</v>
      </c>
      <c r="F8" s="579">
        <f>[4]Advance!F9/[4]Deposit!F9*100</f>
        <v>46.767875386359329</v>
      </c>
      <c r="G8" s="579">
        <f>[4]Advance!G9/[4]Deposit!G9*100</f>
        <v>57.934116624361273</v>
      </c>
      <c r="H8" s="579">
        <f>[4]Advance!H9/[4]Deposit!H9*100</f>
        <v>94.910044986007051</v>
      </c>
      <c r="I8" s="579">
        <f>[4]Advance!I9/[4]Deposit!I9*100</f>
        <v>85.803126107893107</v>
      </c>
      <c r="J8" s="579">
        <f>[4]Advance!J9/[4]Deposit!J9*100</f>
        <v>52.202610964639881</v>
      </c>
      <c r="K8" s="579">
        <f>[4]Advance!K9/[4]Deposit!K9*100</f>
        <v>49.994413947553674</v>
      </c>
      <c r="L8" s="580">
        <f>[4]Advance!L9/[4]Deposit!L9*100</f>
        <v>60.594827477532057</v>
      </c>
      <c r="M8" s="582">
        <f>L8-G8</f>
        <v>2.6607108531707837</v>
      </c>
    </row>
    <row r="9" spans="1:13" x14ac:dyDescent="0.25">
      <c r="A9" s="577">
        <v>2</v>
      </c>
      <c r="B9" s="37" t="str">
        <f>[4]Advance!B10</f>
        <v>State Bank of India</v>
      </c>
      <c r="C9" s="579">
        <f>[4]Advance!C10/[4]Deposit!C10*100</f>
        <v>63.407433028856339</v>
      </c>
      <c r="D9" s="579">
        <f>[4]Advance!D10/[4]Deposit!D10*100</f>
        <v>47.712536376697329</v>
      </c>
      <c r="E9" s="579">
        <f>[4]Advance!E10/[4]Deposit!E10*100</f>
        <v>42.193402956837481</v>
      </c>
      <c r="F9" s="579">
        <f>[4]Advance!F10/[4]Deposit!F10*100</f>
        <v>76.694366908246607</v>
      </c>
      <c r="G9" s="579">
        <f>[4]Advance!G10/[4]Deposit!G10*100</f>
        <v>62.964499140780482</v>
      </c>
      <c r="H9" s="579">
        <f>[4]Advance!H10/[4]Deposit!H10*100</f>
        <v>62.812976502511098</v>
      </c>
      <c r="I9" s="579">
        <f>[4]Advance!I10/[4]Deposit!I10*100</f>
        <v>47.183307469550691</v>
      </c>
      <c r="J9" s="579">
        <f>[4]Advance!J10/[4]Deposit!J10*100</f>
        <v>41.437254655377238</v>
      </c>
      <c r="K9" s="579">
        <f>[4]Advance!K10/[4]Deposit!K10*100</f>
        <v>73.369167571259695</v>
      </c>
      <c r="L9" s="580">
        <f>[4]Advance!L10/[4]Deposit!L10*100</f>
        <v>60.874107115966133</v>
      </c>
      <c r="M9" s="582">
        <f t="shared" ref="M9:M11" si="0">L9-G9</f>
        <v>-2.0903920248143493</v>
      </c>
    </row>
    <row r="10" spans="1:13" x14ac:dyDescent="0.25">
      <c r="A10" s="577">
        <v>3</v>
      </c>
      <c r="B10" s="37" t="str">
        <f>[4]Advance!B11</f>
        <v>Union Bank Of India</v>
      </c>
      <c r="C10" s="579">
        <f>[4]Advance!C11/[4]Deposit!C11*100</f>
        <v>88.091506448353428</v>
      </c>
      <c r="D10" s="579">
        <f>[4]Advance!D11/[4]Deposit!D11*100</f>
        <v>89.674930245986701</v>
      </c>
      <c r="E10" s="579">
        <f>[4]Advance!E11/[4]Deposit!E11*100</f>
        <v>57.994158223202398</v>
      </c>
      <c r="F10" s="579">
        <f>[4]Advance!F11/[4]Deposit!F11*100</f>
        <v>65.810042344950247</v>
      </c>
      <c r="G10" s="579">
        <f>[4]Advance!G11/[4]Deposit!G11*100</f>
        <v>68.376768243884129</v>
      </c>
      <c r="H10" s="579">
        <f>[4]Advance!H11/[4]Deposit!H11*100</f>
        <v>103.13046312230681</v>
      </c>
      <c r="I10" s="579">
        <f>[4]Advance!I11/[4]Deposit!I11*100</f>
        <v>105.90403251900025</v>
      </c>
      <c r="J10" s="579">
        <f>[4]Advance!J11/[4]Deposit!J11*100</f>
        <v>82.952376557736613</v>
      </c>
      <c r="K10" s="579">
        <f>[4]Advance!K11/[4]Deposit!K11*100</f>
        <v>66.251441211621483</v>
      </c>
      <c r="L10" s="580">
        <f>[4]Advance!L11/[4]Deposit!L11*100</f>
        <v>76.047491791521765</v>
      </c>
      <c r="M10" s="582">
        <f t="shared" si="0"/>
        <v>7.6707235476376354</v>
      </c>
    </row>
    <row r="11" spans="1:13" x14ac:dyDescent="0.25">
      <c r="A11" s="577">
        <v>5</v>
      </c>
      <c r="B11" s="37" t="str">
        <f>[4]Advance!B12</f>
        <v>Bank of Baroda</v>
      </c>
      <c r="C11" s="579">
        <f>[4]Advance!C12/[4]Deposit!C12*100</f>
        <v>80.87146191203702</v>
      </c>
      <c r="D11" s="579">
        <f>[4]Advance!D12/[4]Deposit!D12*100</f>
        <v>80.666315778670793</v>
      </c>
      <c r="E11" s="579">
        <f>[4]Advance!E12/[4]Deposit!E12*100</f>
        <v>62.49241031998001</v>
      </c>
      <c r="F11" s="579">
        <f>[4]Advance!F12/[4]Deposit!F12*100</f>
        <v>121.05659803949406</v>
      </c>
      <c r="G11" s="579">
        <f>[4]Advance!G12/[4]Deposit!G12*100</f>
        <v>97.244599914725498</v>
      </c>
      <c r="H11" s="579">
        <f>[4]Advance!H12/[4]Deposit!H12*100</f>
        <v>83.195830503161091</v>
      </c>
      <c r="I11" s="579">
        <f>[4]Advance!I12/[4]Deposit!I12*100</f>
        <v>74.087155444387179</v>
      </c>
      <c r="J11" s="579">
        <f>[4]Advance!J12/[4]Deposit!J12*100</f>
        <v>63.019686163652885</v>
      </c>
      <c r="K11" s="579">
        <f>[4]Advance!K12/[4]Deposit!K12*100</f>
        <v>121.53147947131053</v>
      </c>
      <c r="L11" s="580">
        <f>[4]Advance!L12/[4]Deposit!L12*100</f>
        <v>96.71283272814587</v>
      </c>
      <c r="M11" s="582">
        <f t="shared" si="0"/>
        <v>-0.53176718657962851</v>
      </c>
    </row>
    <row r="12" spans="1:13" x14ac:dyDescent="0.25">
      <c r="A12" s="37"/>
      <c r="B12" s="37" t="s">
        <v>18</v>
      </c>
      <c r="C12" s="579">
        <f>[4]Advance!C13/[4]Deposit!C13*100</f>
        <v>80.647800637591274</v>
      </c>
      <c r="D12" s="579">
        <f>[4]Advance!D13/[4]Deposit!D13*100</f>
        <v>67.545499602058328</v>
      </c>
      <c r="E12" s="579">
        <f>[4]Advance!E13/[4]Deposit!E13*100</f>
        <v>50.24114211363905</v>
      </c>
      <c r="F12" s="579">
        <f>[4]Advance!F13/[4]Deposit!F13*100</f>
        <v>68.512674656261268</v>
      </c>
      <c r="G12" s="579">
        <f>[4]Advance!G13/[4]Deposit!G13*100</f>
        <v>65.363752235496676</v>
      </c>
      <c r="H12" s="579">
        <f>[4]Advance!H13/[4]Deposit!H13*100</f>
        <v>84.2554481556067</v>
      </c>
      <c r="I12" s="579">
        <f>[4]Advance!I13/[4]Deposit!I13*100</f>
        <v>67.945124626549074</v>
      </c>
      <c r="J12" s="579">
        <f>[4]Advance!J13/[4]Deposit!J13*100</f>
        <v>51.554121960798327</v>
      </c>
      <c r="K12" s="579">
        <f>[4]Advance!K13/[4]Deposit!K13*100</f>
        <v>68.838475224588308</v>
      </c>
      <c r="L12" s="580">
        <f>[4]Advance!L13/[4]Deposit!L13*100</f>
        <v>66.344979925663154</v>
      </c>
      <c r="M12" s="582">
        <f>L12-G12</f>
        <v>0.98122769016647737</v>
      </c>
    </row>
    <row r="13" spans="1:13" x14ac:dyDescent="0.25">
      <c r="A13" s="1129" t="s">
        <v>670</v>
      </c>
      <c r="B13" s="1130"/>
      <c r="C13" s="582"/>
      <c r="D13" s="582"/>
      <c r="E13" s="582"/>
      <c r="F13" s="583"/>
      <c r="G13" s="584"/>
      <c r="H13" s="585"/>
      <c r="I13" s="582"/>
      <c r="J13" s="585"/>
      <c r="K13" s="585"/>
      <c r="L13" s="586"/>
      <c r="M13" s="581"/>
    </row>
    <row r="14" spans="1:13" x14ac:dyDescent="0.25">
      <c r="A14" s="23">
        <v>1</v>
      </c>
      <c r="B14" s="37" t="str">
        <f>[4]Advance!B15</f>
        <v>Bank of India</v>
      </c>
      <c r="C14" s="579">
        <f>[4]Advance!C15/[4]Deposit!C15*100</f>
        <v>84.960932745904643</v>
      </c>
      <c r="D14" s="579">
        <f>[4]Advance!D15/[4]Deposit!D15*100</f>
        <v>195.88229142154941</v>
      </c>
      <c r="E14" s="579">
        <f>[4]Advance!E15/[4]Deposit!E15*100</f>
        <v>93.137428502011616</v>
      </c>
      <c r="F14" s="579">
        <f>[4]Advance!F15/[4]Deposit!F15*100</f>
        <v>187.17376085216429</v>
      </c>
      <c r="G14" s="579">
        <f>[4]Advance!G15/[4]Deposit!G15*100</f>
        <v>158.09296582088572</v>
      </c>
      <c r="H14" s="579">
        <f>[4]Advance!H15/[4]Deposit!H15*100</f>
        <v>81.808796696437142</v>
      </c>
      <c r="I14" s="579">
        <f>[4]Advance!I15/[4]Deposit!I15*100</f>
        <v>179.84498235959188</v>
      </c>
      <c r="J14" s="579">
        <f>[4]Advance!J15/[4]Deposit!J15*100</f>
        <v>99.696707028644198</v>
      </c>
      <c r="K14" s="579">
        <f>[4]Advance!K15/[4]Deposit!K15*100</f>
        <v>173.87957274969088</v>
      </c>
      <c r="L14" s="580">
        <f>[4]Advance!L15/[4]Deposit!L15*100</f>
        <v>150.83520665043338</v>
      </c>
      <c r="M14" s="582">
        <f t="shared" ref="M14:M21" si="1">L14-G14</f>
        <v>-7.2577591704523456</v>
      </c>
    </row>
    <row r="15" spans="1:13" x14ac:dyDescent="0.25">
      <c r="A15" s="23">
        <v>2</v>
      </c>
      <c r="B15" s="37" t="str">
        <f>[4]Advance!B16</f>
        <v>Bank of Maharastra</v>
      </c>
      <c r="C15" s="579">
        <f>[4]Advance!C16/[4]Deposit!C16*100</f>
        <v>83.047529888129048</v>
      </c>
      <c r="D15" s="579">
        <f>[4]Advance!D16/[4]Deposit!D16*100</f>
        <v>68.865597096530607</v>
      </c>
      <c r="E15" s="579">
        <f>[4]Advance!E16/[4]Deposit!E16*100</f>
        <v>47.198383058687227</v>
      </c>
      <c r="F15" s="579">
        <f>[4]Advance!F16/[4]Deposit!F16*100</f>
        <v>306.14455410102255</v>
      </c>
      <c r="G15" s="579">
        <f>[4]Advance!G16/[4]Deposit!G16*100</f>
        <v>173.30073093868285</v>
      </c>
      <c r="H15" s="579">
        <f>[4]Advance!H16/[4]Deposit!H16*100</f>
        <v>81.152316611566306</v>
      </c>
      <c r="I15" s="579">
        <f>[4]Advance!I16/[4]Deposit!I16*100</f>
        <v>69.159189734959014</v>
      </c>
      <c r="J15" s="579">
        <f>[4]Advance!J16/[4]Deposit!J16*100</f>
        <v>43.711802035874157</v>
      </c>
      <c r="K15" s="579">
        <f>[4]Advance!K16/[4]Deposit!K16*100</f>
        <v>307.05949066711781</v>
      </c>
      <c r="L15" s="580">
        <f>[4]Advance!L16/[4]Deposit!L16*100</f>
        <v>170.74634203082468</v>
      </c>
      <c r="M15" s="582">
        <f t="shared" si="1"/>
        <v>-2.5543889078581685</v>
      </c>
    </row>
    <row r="16" spans="1:13" x14ac:dyDescent="0.25">
      <c r="A16" s="23">
        <v>3</v>
      </c>
      <c r="B16" s="37" t="str">
        <f>[4]Advance!B17</f>
        <v>Central Bank of India</v>
      </c>
      <c r="C16" s="579">
        <f>[4]Advance!C17/[4]Deposit!C17*100</f>
        <v>102.09324071520402</v>
      </c>
      <c r="D16" s="579">
        <f>[4]Advance!D17/[4]Deposit!D17*100</f>
        <v>76.818582122413034</v>
      </c>
      <c r="E16" s="579">
        <f>[4]Advance!E17/[4]Deposit!E17*100</f>
        <v>82.170398587754363</v>
      </c>
      <c r="F16" s="579">
        <f>[4]Advance!F17/[4]Deposit!F17*100</f>
        <v>92.836774284169053</v>
      </c>
      <c r="G16" s="579">
        <f>[4]Advance!G17/[4]Deposit!G17*100</f>
        <v>89.752181355938049</v>
      </c>
      <c r="H16" s="579">
        <f>[4]Advance!H17/[4]Deposit!H17*100</f>
        <v>105.8551487688935</v>
      </c>
      <c r="I16" s="579">
        <f>[4]Advance!I17/[4]Deposit!I17*100</f>
        <v>75.488845082709446</v>
      </c>
      <c r="J16" s="579">
        <f>[4]Advance!J17/[4]Deposit!J17*100</f>
        <v>76.264322827037006</v>
      </c>
      <c r="K16" s="579">
        <f>[4]Advance!K17/[4]Deposit!K17*100</f>
        <v>88.513525210749449</v>
      </c>
      <c r="L16" s="580">
        <f>[4]Advance!L17/[4]Deposit!L17*100</f>
        <v>85.747638134302989</v>
      </c>
      <c r="M16" s="582">
        <f t="shared" si="1"/>
        <v>-4.0045432216350605</v>
      </c>
    </row>
    <row r="17" spans="1:13" x14ac:dyDescent="0.25">
      <c r="A17" s="23">
        <v>4</v>
      </c>
      <c r="B17" s="37" t="str">
        <f>[4]Advance!B18</f>
        <v xml:space="preserve">Indian Bank </v>
      </c>
      <c r="C17" s="579">
        <f>[4]Advance!C18/[4]Deposit!C18*100</f>
        <v>318.4566592884255</v>
      </c>
      <c r="D17" s="579">
        <f>[4]Advance!D18/[4]Deposit!D18*100</f>
        <v>74.329335329599175</v>
      </c>
      <c r="E17" s="579">
        <f>[4]Advance!E18/[4]Deposit!E18*100</f>
        <v>46.808933663768862</v>
      </c>
      <c r="F17" s="579">
        <f>[4]Advance!F18/[4]Deposit!F18*100</f>
        <v>95.543980481167225</v>
      </c>
      <c r="G17" s="579">
        <f>[4]Advance!G18/[4]Deposit!G18*100</f>
        <v>89.022377449378993</v>
      </c>
      <c r="H17" s="579">
        <f>[4]Advance!H18/[4]Deposit!H18*100</f>
        <v>261.04416116989381</v>
      </c>
      <c r="I17" s="579">
        <f>[4]Advance!I18/[4]Deposit!I18*100</f>
        <v>78.100647804405028</v>
      </c>
      <c r="J17" s="579">
        <f>[4]Advance!J18/[4]Deposit!J18*100</f>
        <v>51.784848810399509</v>
      </c>
      <c r="K17" s="579">
        <f>[4]Advance!K18/[4]Deposit!K18*100</f>
        <v>101.70338853528307</v>
      </c>
      <c r="L17" s="580">
        <f>[4]Advance!L18/[4]Deposit!L18*100</f>
        <v>93.69900306257874</v>
      </c>
      <c r="M17" s="582">
        <f t="shared" si="1"/>
        <v>4.6766256131997466</v>
      </c>
    </row>
    <row r="18" spans="1:13" x14ac:dyDescent="0.25">
      <c r="A18" s="23">
        <v>5</v>
      </c>
      <c r="B18" s="37" t="str">
        <f>[4]Advance!B19</f>
        <v>Indian Overseas Bank</v>
      </c>
      <c r="C18" s="579">
        <f>[4]Advance!C19/[4]Deposit!C19*100</f>
        <v>86.377421813661243</v>
      </c>
      <c r="D18" s="579">
        <f>[4]Advance!D19/[4]Deposit!D19*100</f>
        <v>97.187883666576724</v>
      </c>
      <c r="E18" s="579">
        <f>[4]Advance!E19/[4]Deposit!E19*100</f>
        <v>43.193713668112423</v>
      </c>
      <c r="F18" s="579">
        <f>[4]Advance!F19/[4]Deposit!F19*100</f>
        <v>68.82583085084633</v>
      </c>
      <c r="G18" s="579">
        <f>[4]Advance!G19/[4]Deposit!G19*100</f>
        <v>66.860677454648339</v>
      </c>
      <c r="H18" s="579">
        <f>[4]Advance!H19/[4]Deposit!H19*100</f>
        <v>89.790370042221099</v>
      </c>
      <c r="I18" s="579">
        <f>[4]Advance!I19/[4]Deposit!I19*100</f>
        <v>94.808594821164746</v>
      </c>
      <c r="J18" s="579">
        <f>[4]Advance!J19/[4]Deposit!J19*100</f>
        <v>41.719682907001356</v>
      </c>
      <c r="K18" s="579">
        <f>[4]Advance!K19/[4]Deposit!K19*100</f>
        <v>67.747468773661438</v>
      </c>
      <c r="L18" s="580">
        <f>[4]Advance!L19/[4]Deposit!L19*100</f>
        <v>66.169958215735676</v>
      </c>
      <c r="M18" s="582">
        <f t="shared" si="1"/>
        <v>-0.69071923891266351</v>
      </c>
    </row>
    <row r="19" spans="1:13" x14ac:dyDescent="0.25">
      <c r="A19" s="23">
        <v>6</v>
      </c>
      <c r="B19" s="37" t="str">
        <f>[4]Advance!B20</f>
        <v>Punjab National Bank</v>
      </c>
      <c r="C19" s="579">
        <f>[4]Advance!C20/[4]Deposit!C20*100</f>
        <v>146.83474654154548</v>
      </c>
      <c r="D19" s="579">
        <f>[4]Advance!D20/[4]Deposit!D20*100</f>
        <v>82.643105316568921</v>
      </c>
      <c r="E19" s="579">
        <f>[4]Advance!E20/[4]Deposit!E20*100</f>
        <v>65.613633591767638</v>
      </c>
      <c r="F19" s="579">
        <f>[4]Advance!F20/[4]Deposit!F20*100</f>
        <v>122.63184620330807</v>
      </c>
      <c r="G19" s="579">
        <f>[4]Advance!G20/[4]Deposit!G20*100</f>
        <v>112.76295989276363</v>
      </c>
      <c r="H19" s="579">
        <f>[4]Advance!H20/[4]Deposit!H20*100</f>
        <v>160.40166286082322</v>
      </c>
      <c r="I19" s="579">
        <f>[4]Advance!I20/[4]Deposit!I20*100</f>
        <v>68.78607125584395</v>
      </c>
      <c r="J19" s="579">
        <f>[4]Advance!J20/[4]Deposit!J20*100</f>
        <v>61.531457759674502</v>
      </c>
      <c r="K19" s="579">
        <f>[4]Advance!K20/[4]Deposit!K20*100</f>
        <v>145.11391535382947</v>
      </c>
      <c r="L19" s="580">
        <f>[4]Advance!L20/[4]Deposit!L20*100</f>
        <v>127.57892444409616</v>
      </c>
      <c r="M19" s="582">
        <f t="shared" si="1"/>
        <v>14.815964551332527</v>
      </c>
    </row>
    <row r="20" spans="1:13" x14ac:dyDescent="0.25">
      <c r="A20" s="23">
        <v>7</v>
      </c>
      <c r="B20" s="37" t="str">
        <f>[4]Advance!B21</f>
        <v>Punjab and Synd Bank</v>
      </c>
      <c r="C20" s="579" t="e">
        <f>[4]Advance!C21/[4]Deposit!C21*100</f>
        <v>#DIV/0!</v>
      </c>
      <c r="D20" s="579">
        <f>[4]Advance!D21/[4]Deposit!D21*100</f>
        <v>14.391023760633615</v>
      </c>
      <c r="E20" s="579">
        <f>[4]Advance!E21/[4]Deposit!E21*100</f>
        <v>148.74754182096794</v>
      </c>
      <c r="F20" s="579">
        <f>[4]Advance!F21/[4]Deposit!F21*100</f>
        <v>123.95268319032679</v>
      </c>
      <c r="G20" s="579">
        <f>[4]Advance!G21/[4]Deposit!G21*100</f>
        <v>122.28461667255782</v>
      </c>
      <c r="H20" s="579">
        <f>[4]Advance!H21/[4]Deposit!H21*100</f>
        <v>75.950349107835521</v>
      </c>
      <c r="I20" s="579">
        <f>[4]Advance!I21/[4]Deposit!I21*100</f>
        <v>122.40566037735849</v>
      </c>
      <c r="J20" s="579">
        <f>[4]Advance!J21/[4]Deposit!J21*100</f>
        <v>206.94434541493365</v>
      </c>
      <c r="K20" s="579">
        <f>[4]Advance!K21/[4]Deposit!K21*100</f>
        <v>309.3846378291633</v>
      </c>
      <c r="L20" s="580">
        <f>[4]Advance!L21/[4]Deposit!L21*100</f>
        <v>283.12960795787012</v>
      </c>
      <c r="M20" s="582">
        <f t="shared" si="1"/>
        <v>160.84499128531229</v>
      </c>
    </row>
    <row r="21" spans="1:13" x14ac:dyDescent="0.25">
      <c r="A21" s="23">
        <v>8</v>
      </c>
      <c r="B21" s="37" t="str">
        <f>[4]Advance!B22</f>
        <v>UCO Bank</v>
      </c>
      <c r="C21" s="579">
        <f>[4]Advance!C22/[4]Deposit!C22*100</f>
        <v>79.774740336329401</v>
      </c>
      <c r="D21" s="579">
        <f>[4]Advance!D22/[4]Deposit!D22*100</f>
        <v>133.80214023854029</v>
      </c>
      <c r="E21" s="579">
        <f>[4]Advance!E22/[4]Deposit!E22*100</f>
        <v>96.583034918077715</v>
      </c>
      <c r="F21" s="579">
        <f>[4]Advance!F22/[4]Deposit!F22*100</f>
        <v>89.63677117507784</v>
      </c>
      <c r="G21" s="579">
        <f>[4]Advance!G22/[4]Deposit!G22*100</f>
        <v>92.438857355979053</v>
      </c>
      <c r="H21" s="579">
        <f>[4]Advance!H22/[4]Deposit!H22*100</f>
        <v>83.622118076253798</v>
      </c>
      <c r="I21" s="579">
        <f>[4]Advance!I22/[4]Deposit!I22*100</f>
        <v>130.0327433817707</v>
      </c>
      <c r="J21" s="579">
        <f>[4]Advance!J22/[4]Deposit!J22*100</f>
        <v>91.088532799248654</v>
      </c>
      <c r="K21" s="579">
        <f>[4]Advance!K22/[4]Deposit!K22*100</f>
        <v>105.86701748958984</v>
      </c>
      <c r="L21" s="580">
        <f>[4]Advance!L22/[4]Deposit!L22*100</f>
        <v>104.13238217926475</v>
      </c>
      <c r="M21" s="582">
        <f t="shared" si="1"/>
        <v>11.693524823285699</v>
      </c>
    </row>
    <row r="22" spans="1:13" x14ac:dyDescent="0.25">
      <c r="A22" s="23"/>
      <c r="B22" s="24" t="s">
        <v>29</v>
      </c>
      <c r="C22" s="579">
        <f>[4]Advance!C23/[4]Deposit!C23*100</f>
        <v>111.40376553730984</v>
      </c>
      <c r="D22" s="579">
        <f>[4]Advance!D23/[4]Deposit!D23*100</f>
        <v>106.77520677732868</v>
      </c>
      <c r="E22" s="579">
        <f>[4]Advance!E23/[4]Deposit!E23*100</f>
        <v>64.343582314341447</v>
      </c>
      <c r="F22" s="579">
        <f>[4]Advance!F23/[4]Deposit!F23*100</f>
        <v>122.03309012869093</v>
      </c>
      <c r="G22" s="579">
        <f>[4]Advance!G23/[4]Deposit!G23*100</f>
        <v>108.84511937316492</v>
      </c>
      <c r="H22" s="579">
        <f>[4]Advance!H23/[4]Deposit!H23*100</f>
        <v>108.01347505485953</v>
      </c>
      <c r="I22" s="579">
        <f>[4]Advance!I23/[4]Deposit!I23*100</f>
        <v>104.27518457297631</v>
      </c>
      <c r="J22" s="579">
        <f>[4]Advance!J23/[4]Deposit!J23*100</f>
        <v>64.869227316651319</v>
      </c>
      <c r="K22" s="579">
        <f>[4]Advance!K23/[4]Deposit!K23*100</f>
        <v>128.74218481120357</v>
      </c>
      <c r="L22" s="580">
        <f>[4]Advance!L23/[4]Deposit!L23*100</f>
        <v>112.64611465057199</v>
      </c>
      <c r="M22" s="582">
        <f>L22-G22</f>
        <v>3.8009952774070683</v>
      </c>
    </row>
    <row r="23" spans="1:13" x14ac:dyDescent="0.25">
      <c r="A23" s="23" t="s">
        <v>30</v>
      </c>
      <c r="B23" s="24" t="s">
        <v>31</v>
      </c>
      <c r="C23" s="582"/>
      <c r="D23" s="582"/>
      <c r="E23" s="582"/>
      <c r="F23" s="582"/>
      <c r="G23" s="587"/>
      <c r="H23" s="588"/>
      <c r="I23" s="579"/>
      <c r="J23" s="588"/>
      <c r="K23" s="588"/>
      <c r="L23" s="588"/>
      <c r="M23" s="581"/>
    </row>
    <row r="24" spans="1:13" x14ac:dyDescent="0.25">
      <c r="A24" s="40">
        <v>1</v>
      </c>
      <c r="B24" s="37" t="str">
        <f>[4]Advance!B25</f>
        <v>IDBI Bank</v>
      </c>
      <c r="C24" s="579">
        <f>[4]Advance!C25/[4]Deposit!C25*100</f>
        <v>441.65902387278271</v>
      </c>
      <c r="D24" s="579">
        <f>[4]Advance!D25/[4]Deposit!D25*100</f>
        <v>162.87524844730061</v>
      </c>
      <c r="E24" s="579">
        <f>[4]Advance!E25/[4]Deposit!E25*100</f>
        <v>66.036554328468</v>
      </c>
      <c r="F24" s="579">
        <f>[4]Advance!F25/[4]Deposit!F25*100</f>
        <v>90.212549382086635</v>
      </c>
      <c r="G24" s="579">
        <f>[4]Advance!G25/[4]Deposit!G25*100</f>
        <v>92.174181264009604</v>
      </c>
      <c r="H24" s="579">
        <f>[4]Advance!H25/[4]Deposit!H25*100</f>
        <v>188.13130729234365</v>
      </c>
      <c r="I24" s="579">
        <f>[4]Advance!I25/[4]Deposit!I25*100</f>
        <v>254.29793856362974</v>
      </c>
      <c r="J24" s="579">
        <f>[4]Advance!J25/[4]Deposit!J25*100</f>
        <v>64.100184351179294</v>
      </c>
      <c r="K24" s="579">
        <f>[4]Advance!K25/[4]Deposit!K25*100</f>
        <v>89.636564107607782</v>
      </c>
      <c r="L24" s="579">
        <f>[4]Advance!L25/[4]Deposit!L25*100</f>
        <v>91.918960787888793</v>
      </c>
      <c r="M24" s="582">
        <f t="shared" ref="M24:M69" si="2">L24-G24</f>
        <v>-0.25522047612081167</v>
      </c>
    </row>
    <row r="25" spans="1:13" x14ac:dyDescent="0.25">
      <c r="A25" s="40">
        <v>2</v>
      </c>
      <c r="B25" s="37" t="str">
        <f>[4]Advance!B26</f>
        <v>Karnataka Bank Ltd</v>
      </c>
      <c r="C25" s="579">
        <f>[4]Advance!C26/[4]Deposit!C26*100</f>
        <v>45.429418303484923</v>
      </c>
      <c r="D25" s="579">
        <f>[4]Advance!D26/[4]Deposit!D26*100</f>
        <v>52.974726744502988</v>
      </c>
      <c r="E25" s="579">
        <f>[4]Advance!E26/[4]Deposit!E26*100</f>
        <v>44.140628246553476</v>
      </c>
      <c r="F25" s="579">
        <f>[4]Advance!F26/[4]Deposit!F26*100</f>
        <v>53.138746861477948</v>
      </c>
      <c r="G25" s="579">
        <f>[4]Advance!G26/[4]Deposit!G26*100</f>
        <v>49.59039753291858</v>
      </c>
      <c r="H25" s="579">
        <f>[4]Advance!H26/[4]Deposit!H26*100</f>
        <v>46.152802052799686</v>
      </c>
      <c r="I25" s="579">
        <f>[4]Advance!I26/[4]Deposit!I26*100</f>
        <v>53.549230868324734</v>
      </c>
      <c r="J25" s="579">
        <f>[4]Advance!J26/[4]Deposit!J26*100</f>
        <v>44.301543486324945</v>
      </c>
      <c r="K25" s="579">
        <f>[4]Advance!K26/[4]Deposit!K26*100</f>
        <v>54.222094663544382</v>
      </c>
      <c r="L25" s="579">
        <f>[4]Advance!L26/[4]Deposit!L26*100</f>
        <v>50.240609918395116</v>
      </c>
      <c r="M25" s="582">
        <f t="shared" si="2"/>
        <v>0.65021238547653581</v>
      </c>
    </row>
    <row r="26" spans="1:13" x14ac:dyDescent="0.25">
      <c r="A26" s="40">
        <v>3</v>
      </c>
      <c r="B26" s="37" t="str">
        <f>[4]Advance!B27</f>
        <v>Kotak Mahendra Bank</v>
      </c>
      <c r="C26" s="579">
        <f>[4]Advance!C27/[4]Deposit!C27*100</f>
        <v>141.30190446713465</v>
      </c>
      <c r="D26" s="579">
        <f>[4]Advance!D27/[4]Deposit!D27*100</f>
        <v>32.375118309009146</v>
      </c>
      <c r="E26" s="579">
        <f>[4]Advance!E27/[4]Deposit!E27*100</f>
        <v>64.053775333884147</v>
      </c>
      <c r="F26" s="579">
        <f>[4]Advance!F27/[4]Deposit!F27*100</f>
        <v>76.77185142274439</v>
      </c>
      <c r="G26" s="579">
        <f>[4]Advance!G27/[4]Deposit!G27*100</f>
        <v>77.022477853407565</v>
      </c>
      <c r="H26" s="579">
        <f>[4]Advance!H27/[4]Deposit!H27*100</f>
        <v>127.51232633228949</v>
      </c>
      <c r="I26" s="579">
        <f>[4]Advance!I27/[4]Deposit!I27*100</f>
        <v>31.940862545229383</v>
      </c>
      <c r="J26" s="579">
        <f>[4]Advance!J27/[4]Deposit!J27*100</f>
        <v>61.12036687237827</v>
      </c>
      <c r="K26" s="579">
        <f>[4]Advance!K27/[4]Deposit!K27*100</f>
        <v>63.615929639019356</v>
      </c>
      <c r="L26" s="579">
        <f>[4]Advance!L27/[4]Deposit!L27*100</f>
        <v>65.282595579597938</v>
      </c>
      <c r="M26" s="582">
        <f>L26-G26</f>
        <v>-11.739882273809627</v>
      </c>
    </row>
    <row r="27" spans="1:13" x14ac:dyDescent="0.25">
      <c r="A27" s="40">
        <v>4</v>
      </c>
      <c r="B27" s="37" t="str">
        <f>[4]Advance!B28</f>
        <v>Cathelic Syrian Bank Ltd.</v>
      </c>
      <c r="C27" s="579">
        <f>[4]Advance!C28/[4]Deposit!C28*100</f>
        <v>508.40268084516953</v>
      </c>
      <c r="D27" s="579" t="e">
        <f>[4]Advance!D28/[4]Deposit!D28*100</f>
        <v>#DIV/0!</v>
      </c>
      <c r="E27" s="579">
        <f>[4]Advance!E28/[4]Deposit!E28*100</f>
        <v>84.307268025042788</v>
      </c>
      <c r="F27" s="579" t="e">
        <f>[4]Advance!F28/[4]Deposit!F28*100</f>
        <v>#DIV/0!</v>
      </c>
      <c r="G27" s="579">
        <f>[4]Advance!G28/[4]Deposit!G28*100</f>
        <v>96.578812398824027</v>
      </c>
      <c r="H27" s="579">
        <f>[4]Advance!H28/[4]Deposit!H28*100</f>
        <v>482.11207943493929</v>
      </c>
      <c r="I27" s="579" t="e">
        <f>[4]Advance!I28/[4]Deposit!I28*100</f>
        <v>#DIV/0!</v>
      </c>
      <c r="J27" s="579">
        <f>[4]Advance!J28/[4]Deposit!J28*100</f>
        <v>78.758974400008682</v>
      </c>
      <c r="K27" s="579" t="e">
        <f>[4]Advance!K28/[4]Deposit!K28*100</f>
        <v>#DIV/0!</v>
      </c>
      <c r="L27" s="579">
        <f>[4]Advance!L28/[4]Deposit!L28*100</f>
        <v>90.28417744114266</v>
      </c>
      <c r="M27" s="582">
        <f t="shared" si="2"/>
        <v>-6.2946349576813674</v>
      </c>
    </row>
    <row r="28" spans="1:13" x14ac:dyDescent="0.25">
      <c r="A28" s="40">
        <v>5</v>
      </c>
      <c r="B28" s="37" t="str">
        <f>[4]Advance!B29</f>
        <v>City Union Bank Ltd</v>
      </c>
      <c r="C28" s="579" t="e">
        <f>[4]Advance!C29/[4]Deposit!C29*100</f>
        <v>#DIV/0!</v>
      </c>
      <c r="D28" s="579">
        <f>[4]Advance!D29/[4]Deposit!D29*100</f>
        <v>230.19996264420547</v>
      </c>
      <c r="E28" s="579">
        <f>[4]Advance!E29/[4]Deposit!E29*100</f>
        <v>137.75999666169562</v>
      </c>
      <c r="F28" s="579">
        <f>[4]Advance!F29/[4]Deposit!F29*100</f>
        <v>59.119300882410997</v>
      </c>
      <c r="G28" s="579">
        <f>[4]Advance!G29/[4]Deposit!G29*100</f>
        <v>70.760224003238932</v>
      </c>
      <c r="H28" s="579" t="e">
        <f>[4]Advance!H29/[4]Deposit!H29*100</f>
        <v>#DIV/0!</v>
      </c>
      <c r="I28" s="579">
        <f>[4]Advance!I29/[4]Deposit!I29*100</f>
        <v>246.24001364471519</v>
      </c>
      <c r="J28" s="579">
        <f>[4]Advance!J29/[4]Deposit!J29*100</f>
        <v>140.65289787101861</v>
      </c>
      <c r="K28" s="579">
        <f>[4]Advance!K29/[4]Deposit!K29*100</f>
        <v>69.044603018004722</v>
      </c>
      <c r="L28" s="579">
        <f>[4]Advance!L29/[4]Deposit!L29*100</f>
        <v>81.945907720389471</v>
      </c>
      <c r="M28" s="582">
        <f t="shared" si="2"/>
        <v>11.185683717150539</v>
      </c>
    </row>
    <row r="29" spans="1:13" x14ac:dyDescent="0.25">
      <c r="A29" s="40">
        <v>5</v>
      </c>
      <c r="B29" s="37" t="str">
        <f>[4]Advance!B30</f>
        <v>Dhanalaxmi Bank Ltd.</v>
      </c>
      <c r="C29" s="579" t="e">
        <f>[4]Advance!C30/[4]Deposit!C30*100</f>
        <v>#DIV/0!</v>
      </c>
      <c r="D29" s="579">
        <f>[4]Advance!D30/[4]Deposit!D30*100</f>
        <v>107.45682888540031</v>
      </c>
      <c r="E29" s="579">
        <f>[4]Advance!E30/[4]Deposit!E30*100</f>
        <v>56.294488509253604</v>
      </c>
      <c r="F29" s="579">
        <f>[4]Advance!F30/[4]Deposit!F30*100</f>
        <v>130.58609271523179</v>
      </c>
      <c r="G29" s="579">
        <f>[4]Advance!G30/[4]Deposit!G30*100</f>
        <v>119.73839685636558</v>
      </c>
      <c r="H29" s="579" t="e">
        <f>[4]Advance!H30/[4]Deposit!H30*100</f>
        <v>#DIV/0!</v>
      </c>
      <c r="I29" s="579">
        <f>[4]Advance!I30/[4]Deposit!I30*100</f>
        <v>107.45682888540031</v>
      </c>
      <c r="J29" s="579">
        <f>[4]Advance!J30/[4]Deposit!J30*100</f>
        <v>56.294488509253604</v>
      </c>
      <c r="K29" s="579">
        <f>[4]Advance!K30/[4]Deposit!K30*100</f>
        <v>130.58609271523179</v>
      </c>
      <c r="L29" s="579">
        <f>[4]Advance!L30/[4]Deposit!L30*100</f>
        <v>119.73839685636558</v>
      </c>
      <c r="M29" s="582">
        <f t="shared" si="2"/>
        <v>0</v>
      </c>
    </row>
    <row r="30" spans="1:13" x14ac:dyDescent="0.25">
      <c r="A30" s="40">
        <v>6</v>
      </c>
      <c r="B30" s="37" t="str">
        <f>[4]Advance!B31</f>
        <v>Federal Bank Ltd.</v>
      </c>
      <c r="C30" s="579">
        <f>[4]Advance!C31/[4]Deposit!C31*100</f>
        <v>78.950819153157411</v>
      </c>
      <c r="D30" s="579">
        <f>[4]Advance!D31/[4]Deposit!D31*100</f>
        <v>124.08469236623301</v>
      </c>
      <c r="E30" s="579">
        <f>[4]Advance!E31/[4]Deposit!E31*100</f>
        <v>156.83720342629502</v>
      </c>
      <c r="F30" s="579">
        <f>[4]Advance!F31/[4]Deposit!F31*100</f>
        <v>172.55848551867771</v>
      </c>
      <c r="G30" s="579">
        <f>[4]Advance!G31/[4]Deposit!G31*100</f>
        <v>155.35756358049042</v>
      </c>
      <c r="H30" s="579">
        <f>[4]Advance!H31/[4]Deposit!H31*100</f>
        <v>114.66248999416406</v>
      </c>
      <c r="I30" s="579">
        <f>[4]Advance!I31/[4]Deposit!I31*100</f>
        <v>115.5002716699578</v>
      </c>
      <c r="J30" s="579">
        <f>[4]Advance!J31/[4]Deposit!J31*100</f>
        <v>121.97047341841407</v>
      </c>
      <c r="K30" s="579">
        <f>[4]Advance!K31/[4]Deposit!K31*100</f>
        <v>186.84744682873639</v>
      </c>
      <c r="L30" s="579">
        <f>[4]Advance!L31/[4]Deposit!L31*100</f>
        <v>161.59331998423903</v>
      </c>
      <c r="M30" s="582">
        <f t="shared" si="2"/>
        <v>6.23575640374861</v>
      </c>
    </row>
    <row r="31" spans="1:13" x14ac:dyDescent="0.25">
      <c r="A31" s="40">
        <v>7</v>
      </c>
      <c r="B31" s="37" t="str">
        <f>[4]Advance!B32</f>
        <v>J and K Bank Ltd</v>
      </c>
      <c r="C31" s="579" t="e">
        <f>[4]Advance!C32/[4]Deposit!C32*100</f>
        <v>#DIV/0!</v>
      </c>
      <c r="D31" s="579" t="e">
        <f>[4]Advance!D32/[4]Deposit!D32*100</f>
        <v>#DIV/0!</v>
      </c>
      <c r="E31" s="579">
        <f>[4]Advance!E32/[4]Deposit!E32*100</f>
        <v>272.59290540540542</v>
      </c>
      <c r="F31" s="579">
        <f>[4]Advance!F32/[4]Deposit!F32*100</f>
        <v>541.49166573083278</v>
      </c>
      <c r="G31" s="579">
        <f>[4]Advance!G32/[4]Deposit!G32*100</f>
        <v>531.6502063337507</v>
      </c>
      <c r="H31" s="579" t="e">
        <f>[4]Advance!H32/[4]Deposit!H32*100</f>
        <v>#DIV/0!</v>
      </c>
      <c r="I31" s="579" t="e">
        <f>[4]Advance!I32/[4]Deposit!I32*100</f>
        <v>#DIV/0!</v>
      </c>
      <c r="J31" s="579">
        <f>[4]Advance!J32/[4]Deposit!J32*100</f>
        <v>272.59290540540542</v>
      </c>
      <c r="K31" s="579">
        <f>[4]Advance!K32/[4]Deposit!K32*100</f>
        <v>541.49166573083278</v>
      </c>
      <c r="L31" s="579">
        <f>[4]Advance!L32/[4]Deposit!L32*100</f>
        <v>531.6502063337507</v>
      </c>
      <c r="M31" s="582">
        <f t="shared" si="2"/>
        <v>0</v>
      </c>
    </row>
    <row r="32" spans="1:13" x14ac:dyDescent="0.25">
      <c r="A32" s="40">
        <v>8</v>
      </c>
      <c r="B32" s="37" t="str">
        <f>[4]Advance!B33</f>
        <v>Karur Vysya Bank Ltd.</v>
      </c>
      <c r="C32" s="579" t="e">
        <f>[4]Advance!C33/[4]Deposit!C33*100</f>
        <v>#DIV/0!</v>
      </c>
      <c r="D32" s="579">
        <f>[4]Advance!D33/[4]Deposit!D33*100</f>
        <v>63.357720446669234</v>
      </c>
      <c r="E32" s="579">
        <f>[4]Advance!E33/[4]Deposit!E33*100</f>
        <v>105.83691563675444</v>
      </c>
      <c r="F32" s="579">
        <f>[4]Advance!F33/[4]Deposit!F33*100</f>
        <v>81.863413876155704</v>
      </c>
      <c r="G32" s="579">
        <f>[4]Advance!G33/[4]Deposit!G33*100</f>
        <v>79.246598307173898</v>
      </c>
      <c r="H32" s="579" t="e">
        <f>[4]Advance!H33/[4]Deposit!H33*100</f>
        <v>#DIV/0!</v>
      </c>
      <c r="I32" s="579">
        <f>[4]Advance!I33/[4]Deposit!I33*100</f>
        <v>63.584184430309776</v>
      </c>
      <c r="J32" s="579">
        <f>[4]Advance!J33/[4]Deposit!J33*100</f>
        <v>110.17035730937481</v>
      </c>
      <c r="K32" s="579">
        <f>[4]Advance!K33/[4]Deposit!K33*100</f>
        <v>80.373913528144612</v>
      </c>
      <c r="L32" s="579">
        <f>[4]Advance!L33/[4]Deposit!L33*100</f>
        <v>78.253584266229467</v>
      </c>
      <c r="M32" s="582">
        <f t="shared" si="2"/>
        <v>-0.99301404094443058</v>
      </c>
    </row>
    <row r="33" spans="1:13" x14ac:dyDescent="0.25">
      <c r="A33" s="40">
        <v>9</v>
      </c>
      <c r="B33" s="37" t="str">
        <f>[4]Advance!B34</f>
        <v>Lakshmi Vilas Bank Ltd</v>
      </c>
      <c r="C33" s="579">
        <f>[4]Advance!C34/[4]Deposit!C34*100</f>
        <v>38.906288257801393</v>
      </c>
      <c r="D33" s="579">
        <f>[4]Advance!D34/[4]Deposit!D34*100</f>
        <v>107.84533847265718</v>
      </c>
      <c r="E33" s="579">
        <f>[4]Advance!E34/[4]Deposit!E34*100</f>
        <v>83.570688271677966</v>
      </c>
      <c r="F33" s="579">
        <f>[4]Advance!F34/[4]Deposit!F34*100</f>
        <v>107.06639790650141</v>
      </c>
      <c r="G33" s="579">
        <f>[4]Advance!G34/[4]Deposit!G34*100</f>
        <v>100.41331840816584</v>
      </c>
      <c r="H33" s="579">
        <f>[4]Advance!H34/[4]Deposit!H34*100</f>
        <v>34.148975145099399</v>
      </c>
      <c r="I33" s="579">
        <f>[4]Advance!I34/[4]Deposit!I34*100</f>
        <v>12.54101402288973</v>
      </c>
      <c r="J33" s="579">
        <f>[4]Advance!J34/[4]Deposit!J34*100</f>
        <v>438.16546570903353</v>
      </c>
      <c r="K33" s="579">
        <f>[4]Advance!K34/[4]Deposit!K34*100</f>
        <v>14.421795569879766</v>
      </c>
      <c r="L33" s="579">
        <f>[4]Advance!L34/[4]Deposit!L34*100</f>
        <v>175.03515791772986</v>
      </c>
      <c r="M33" s="582">
        <f t="shared" si="2"/>
        <v>74.621839509564026</v>
      </c>
    </row>
    <row r="34" spans="1:13" x14ac:dyDescent="0.25">
      <c r="A34" s="40">
        <v>10</v>
      </c>
      <c r="B34" s="37" t="str">
        <f>[4]Advance!B35</f>
        <v xml:space="preserve">Ratnakar Bank Ltd </v>
      </c>
      <c r="C34" s="579">
        <f>[4]Advance!C35/[4]Deposit!C35*100</f>
        <v>130.32448218260657</v>
      </c>
      <c r="D34" s="579">
        <f>[4]Advance!D35/[4]Deposit!D35*100</f>
        <v>65.072682900000032</v>
      </c>
      <c r="E34" s="579">
        <f>[4]Advance!E35/[4]Deposit!E35*100</f>
        <v>24.544595891274874</v>
      </c>
      <c r="F34" s="579">
        <f>[4]Advance!F35/[4]Deposit!F35*100</f>
        <v>57.745672314671296</v>
      </c>
      <c r="G34" s="579">
        <f>[4]Advance!G35/[4]Deposit!G35*100</f>
        <v>51.666343332935547</v>
      </c>
      <c r="H34" s="579">
        <f>[4]Advance!H35/[4]Deposit!H35*100</f>
        <v>132.20271373505432</v>
      </c>
      <c r="I34" s="579">
        <f>[4]Advance!I35/[4]Deposit!I35*100</f>
        <v>69.320692647326638</v>
      </c>
      <c r="J34" s="579">
        <f>[4]Advance!J35/[4]Deposit!J35*100</f>
        <v>23.094324572918513</v>
      </c>
      <c r="K34" s="579">
        <f>[4]Advance!K35/[4]Deposit!K35*100</f>
        <v>57.64714727572354</v>
      </c>
      <c r="L34" s="579">
        <f>[4]Advance!L35/[4]Deposit!L35*100</f>
        <v>52.027622885650572</v>
      </c>
      <c r="M34" s="582">
        <f t="shared" si="2"/>
        <v>0.36127955271502543</v>
      </c>
    </row>
    <row r="35" spans="1:13" x14ac:dyDescent="0.25">
      <c r="A35" s="40">
        <v>11</v>
      </c>
      <c r="B35" s="37" t="str">
        <f>[4]Advance!B36</f>
        <v>South Indian Bank Ltd</v>
      </c>
      <c r="C35" s="579">
        <f>[4]Advance!C36/[4]Deposit!C36*100</f>
        <v>270.93954843408596</v>
      </c>
      <c r="D35" s="579">
        <f>[4]Advance!D36/[4]Deposit!D36*100</f>
        <v>82.82149130777151</v>
      </c>
      <c r="E35" s="579">
        <f>[4]Advance!E36/[4]Deposit!E36*100</f>
        <v>94.03904989709072</v>
      </c>
      <c r="F35" s="579">
        <f>[4]Advance!F36/[4]Deposit!F36*100</f>
        <v>69.133721331053081</v>
      </c>
      <c r="G35" s="579">
        <f>[4]Advance!G36/[4]Deposit!G36*100</f>
        <v>74.052161183726611</v>
      </c>
      <c r="H35" s="579">
        <f>[4]Advance!H36/[4]Deposit!H36*100</f>
        <v>296.52052887961031</v>
      </c>
      <c r="I35" s="579">
        <f>[4]Advance!I36/[4]Deposit!I36*100</f>
        <v>86.299060919817009</v>
      </c>
      <c r="J35" s="579">
        <f>[4]Advance!J36/[4]Deposit!J36*100</f>
        <v>96.997452712590118</v>
      </c>
      <c r="K35" s="579">
        <f>[4]Advance!K36/[4]Deposit!K36*100</f>
        <v>69.162184232483014</v>
      </c>
      <c r="L35" s="579">
        <f>[4]Advance!L36/[4]Deposit!L36*100</f>
        <v>74.829931972789126</v>
      </c>
      <c r="M35" s="582">
        <f t="shared" si="2"/>
        <v>0.77777078906251518</v>
      </c>
    </row>
    <row r="36" spans="1:13" x14ac:dyDescent="0.25">
      <c r="A36" s="40">
        <v>12</v>
      </c>
      <c r="B36" s="37" t="str">
        <f>[4]Advance!B37</f>
        <v>Tamil Nadu Merchantile Bank Ltd.</v>
      </c>
      <c r="C36" s="579" t="e">
        <f>[4]Advance!C37/[4]Deposit!C37*100</f>
        <v>#DIV/0!</v>
      </c>
      <c r="D36" s="579">
        <f>[4]Advance!D37/[4]Deposit!D37*100</f>
        <v>236.87886929984913</v>
      </c>
      <c r="E36" s="579">
        <f>[4]Advance!E37/[4]Deposit!E37*100</f>
        <v>51.76712222478853</v>
      </c>
      <c r="F36" s="579">
        <f>[4]Advance!F37/[4]Deposit!F37*100</f>
        <v>29.870759374634293</v>
      </c>
      <c r="G36" s="579">
        <f>[4]Advance!G37/[4]Deposit!G37*100</f>
        <v>48.840206396602944</v>
      </c>
      <c r="H36" s="579" t="e">
        <f>[4]Advance!H37/[4]Deposit!H37*100</f>
        <v>#DIV/0!</v>
      </c>
      <c r="I36" s="579">
        <f>[4]Advance!I37/[4]Deposit!I37*100</f>
        <v>227.28359962808949</v>
      </c>
      <c r="J36" s="579">
        <f>[4]Advance!J37/[4]Deposit!J37*100</f>
        <v>51.0257549894636</v>
      </c>
      <c r="K36" s="579">
        <f>[4]Advance!K37/[4]Deposit!K37*100</f>
        <v>26.213184723875678</v>
      </c>
      <c r="L36" s="579">
        <f>[4]Advance!L37/[4]Deposit!L37*100</f>
        <v>49.301050514214609</v>
      </c>
      <c r="M36" s="582">
        <f t="shared" si="2"/>
        <v>0.46084411761166422</v>
      </c>
    </row>
    <row r="37" spans="1:13" x14ac:dyDescent="0.25">
      <c r="A37" s="40">
        <v>13</v>
      </c>
      <c r="B37" s="37" t="str">
        <f>[4]Advance!B38</f>
        <v>IndusInd Bank</v>
      </c>
      <c r="C37" s="579">
        <f>[4]Advance!C38/[4]Deposit!C38*100</f>
        <v>3767.9945522642151</v>
      </c>
      <c r="D37" s="579">
        <f>[4]Advance!D38/[4]Deposit!D38*100</f>
        <v>8218.461538461539</v>
      </c>
      <c r="E37" s="579">
        <f>[4]Advance!E38/[4]Deposit!E38*100</f>
        <v>261.0722153484021</v>
      </c>
      <c r="F37" s="579">
        <f>[4]Advance!F38/[4]Deposit!F38*100</f>
        <v>177.62416194297975</v>
      </c>
      <c r="G37" s="579">
        <f>[4]Advance!G38/[4]Deposit!G38*100</f>
        <v>221.41143977357811</v>
      </c>
      <c r="H37" s="579">
        <f>[4]Advance!H38/[4]Deposit!H38*100</f>
        <v>3972.1849366144666</v>
      </c>
      <c r="I37" s="579">
        <f>[4]Advance!I38/[4]Deposit!I38*100</f>
        <v>122.79975150134604</v>
      </c>
      <c r="J37" s="579">
        <f>[4]Advance!J38/[4]Deposit!J38*100</f>
        <v>133.86754488005786</v>
      </c>
      <c r="K37" s="579">
        <f>[4]Advance!K38/[4]Deposit!K38*100</f>
        <v>208.31715277633413</v>
      </c>
      <c r="L37" s="579">
        <f>[4]Advance!L38/[4]Deposit!L38*100</f>
        <v>223.40756142644031</v>
      </c>
      <c r="M37" s="582">
        <f t="shared" si="2"/>
        <v>1.9961216528622003</v>
      </c>
    </row>
    <row r="38" spans="1:13" x14ac:dyDescent="0.25">
      <c r="A38" s="40">
        <v>14</v>
      </c>
      <c r="B38" s="37" t="str">
        <f>[4]Advance!B39</f>
        <v>HDFC Bank Ltd</v>
      </c>
      <c r="C38" s="579">
        <f>[4]Advance!C39/[4]Deposit!C39*100</f>
        <v>54.416859862095876</v>
      </c>
      <c r="D38" s="579">
        <f>[4]Advance!D39/[4]Deposit!D39*100</f>
        <v>177.94983711733218</v>
      </c>
      <c r="E38" s="579">
        <f>[4]Advance!E39/[4]Deposit!E39*100</f>
        <v>150.97715381078345</v>
      </c>
      <c r="F38" s="579">
        <f>[4]Advance!F39/[4]Deposit!F39*100</f>
        <v>51.722253749188596</v>
      </c>
      <c r="G38" s="579">
        <f>[4]Advance!G39/[4]Deposit!G39*100</f>
        <v>59.904966886912881</v>
      </c>
      <c r="H38" s="579">
        <f>[4]Advance!H39/[4]Deposit!H39*100</f>
        <v>50.813826077477728</v>
      </c>
      <c r="I38" s="579">
        <f>[4]Advance!I39/[4]Deposit!I39*100</f>
        <v>167.36691943695382</v>
      </c>
      <c r="J38" s="579">
        <f>[4]Advance!J39/[4]Deposit!J39*100</f>
        <v>138.40011234159093</v>
      </c>
      <c r="K38" s="579">
        <f>[4]Advance!K39/[4]Deposit!K39*100</f>
        <v>45.610202487505276</v>
      </c>
      <c r="L38" s="579">
        <f>[4]Advance!L39/[4]Deposit!L39*100</f>
        <v>52.780100829360819</v>
      </c>
      <c r="M38" s="582">
        <f t="shared" si="2"/>
        <v>-7.1248660575520617</v>
      </c>
    </row>
    <row r="39" spans="1:13" x14ac:dyDescent="0.25">
      <c r="A39" s="40">
        <v>15</v>
      </c>
      <c r="B39" s="37" t="str">
        <f>[4]Advance!B40</f>
        <v xml:space="preserve">Axis Bank Ltd </v>
      </c>
      <c r="C39" s="579">
        <f>[4]Advance!C40/[4]Deposit!C40*100</f>
        <v>22.418247947125046</v>
      </c>
      <c r="D39" s="579">
        <f>[4]Advance!D40/[4]Deposit!D40*100</f>
        <v>73.166466905170836</v>
      </c>
      <c r="E39" s="579">
        <f>[4]Advance!E40/[4]Deposit!E40*100</f>
        <v>91.549051728454984</v>
      </c>
      <c r="F39" s="579">
        <f>[4]Advance!F40/[4]Deposit!F40*100</f>
        <v>87.983216826844554</v>
      </c>
      <c r="G39" s="579">
        <f>[4]Advance!G40/[4]Deposit!G40*100</f>
        <v>87.091801088457572</v>
      </c>
      <c r="H39" s="579">
        <f>[4]Advance!H40/[4]Deposit!H40*100</f>
        <v>23.076132426723543</v>
      </c>
      <c r="I39" s="579">
        <f>[4]Advance!I40/[4]Deposit!I40*100</f>
        <v>37.183492079685024</v>
      </c>
      <c r="J39" s="579">
        <f>[4]Advance!J40/[4]Deposit!J40*100</f>
        <v>88.787738475364634</v>
      </c>
      <c r="K39" s="579">
        <f>[4]Advance!K40/[4]Deposit!K40*100</f>
        <v>85.004058535457972</v>
      </c>
      <c r="L39" s="579">
        <f>[4]Advance!L40/[4]Deposit!L40*100</f>
        <v>82.274541730209421</v>
      </c>
      <c r="M39" s="582">
        <f t="shared" si="2"/>
        <v>-4.8172593582481511</v>
      </c>
    </row>
    <row r="40" spans="1:13" x14ac:dyDescent="0.25">
      <c r="A40" s="40">
        <v>16</v>
      </c>
      <c r="B40" s="37" t="str">
        <f>[4]Advance!B41</f>
        <v>ICICI Bank Ltd</v>
      </c>
      <c r="C40" s="579">
        <f>[4]Advance!C41/[4]Deposit!C41*100</f>
        <v>48.52719343968397</v>
      </c>
      <c r="D40" s="579">
        <f>[4]Advance!D41/[4]Deposit!D41*100</f>
        <v>140.44697482145983</v>
      </c>
      <c r="E40" s="579">
        <f>[4]Advance!E41/[4]Deposit!E41*100</f>
        <v>81.685900041055831</v>
      </c>
      <c r="F40" s="579">
        <f>[4]Advance!F41/[4]Deposit!F41*100</f>
        <v>63.537701122599103</v>
      </c>
      <c r="G40" s="579">
        <f>[4]Advance!G41/[4]Deposit!G41*100</f>
        <v>66.357458329632891</v>
      </c>
      <c r="H40" s="579">
        <f>[4]Advance!H41/[4]Deposit!H41*100</f>
        <v>50.302564389665335</v>
      </c>
      <c r="I40" s="579">
        <f>[4]Advance!I41/[4]Deposit!I41*100</f>
        <v>124.54327925816848</v>
      </c>
      <c r="J40" s="579">
        <f>[4]Advance!J41/[4]Deposit!J41*100</f>
        <v>70.744572756741391</v>
      </c>
      <c r="K40" s="579">
        <f>[4]Advance!K41/[4]Deposit!K41*100</f>
        <v>52.570961448377119</v>
      </c>
      <c r="L40" s="579">
        <f>[4]Advance!L41/[4]Deposit!L41*100</f>
        <v>55.677955225746103</v>
      </c>
      <c r="M40" s="582">
        <f t="shared" si="2"/>
        <v>-10.679503103886788</v>
      </c>
    </row>
    <row r="41" spans="1:13" x14ac:dyDescent="0.25">
      <c r="A41" s="40">
        <v>17</v>
      </c>
      <c r="B41" s="37" t="str">
        <f>[4]Advance!B42</f>
        <v>YES BANK Ltd.</v>
      </c>
      <c r="C41" s="579">
        <f>[4]Advance!C42/[4]Deposit!C42*100</f>
        <v>71.829693521747103</v>
      </c>
      <c r="D41" s="579">
        <f>[4]Advance!D42/[4]Deposit!D42*100</f>
        <v>72.34185733512787</v>
      </c>
      <c r="E41" s="579">
        <f>[4]Advance!E42/[4]Deposit!E42*100</f>
        <v>196.64409945138323</v>
      </c>
      <c r="F41" s="579">
        <f>[4]Advance!F42/[4]Deposit!F42*100</f>
        <v>265.30839140563296</v>
      </c>
      <c r="G41" s="579">
        <f>[4]Advance!G42/[4]Deposit!G42*100</f>
        <v>250.3197507004484</v>
      </c>
      <c r="H41" s="579">
        <f>[4]Advance!H42/[4]Deposit!H42*100</f>
        <v>66.158928243714442</v>
      </c>
      <c r="I41" s="579">
        <f>[4]Advance!I42/[4]Deposit!I42*100</f>
        <v>63.548676536563477</v>
      </c>
      <c r="J41" s="579">
        <f>[4]Advance!J42/[4]Deposit!J42*100</f>
        <v>197.08766195867864</v>
      </c>
      <c r="K41" s="579">
        <f>[4]Advance!K42/[4]Deposit!K42*100</f>
        <v>269.11026904888075</v>
      </c>
      <c r="L41" s="579">
        <f>[4]Advance!L42/[4]Deposit!L42*100</f>
        <v>253.36321206361094</v>
      </c>
      <c r="M41" s="582">
        <f t="shared" si="2"/>
        <v>3.0434613631625496</v>
      </c>
    </row>
    <row r="42" spans="1:13" x14ac:dyDescent="0.25">
      <c r="A42" s="40">
        <v>18</v>
      </c>
      <c r="B42" s="37" t="str">
        <f>[4]Advance!B43</f>
        <v>Bandhan Bank</v>
      </c>
      <c r="C42" s="579" t="e">
        <f>[4]Advance!C43/[4]Deposit!C43*100</f>
        <v>#DIV/0!</v>
      </c>
      <c r="D42" s="579">
        <f>[4]Advance!D43/[4]Deposit!D43*100</f>
        <v>164.89412427664232</v>
      </c>
      <c r="E42" s="579">
        <f>[4]Advance!E43/[4]Deposit!E43*100</f>
        <v>310.575825112671</v>
      </c>
      <c r="F42" s="579">
        <f>[4]Advance!F43/[4]Deposit!F43*100</f>
        <v>297.92289167408939</v>
      </c>
      <c r="G42" s="579">
        <f>[4]Advance!G43/[4]Deposit!G43*100</f>
        <v>299.15362484175097</v>
      </c>
      <c r="H42" s="579" t="e">
        <f>[4]Advance!H43/[4]Deposit!H43*100</f>
        <v>#DIV/0!</v>
      </c>
      <c r="I42" s="579">
        <f>[4]Advance!I43/[4]Deposit!I43*100</f>
        <v>151.8661261467017</v>
      </c>
      <c r="J42" s="579">
        <f>[4]Advance!J43/[4]Deposit!J43*100</f>
        <v>301.35051393038509</v>
      </c>
      <c r="K42" s="579">
        <f>[4]Advance!K43/[4]Deposit!K43*100</f>
        <v>233.01026277647426</v>
      </c>
      <c r="L42" s="579">
        <f>[4]Advance!L43/[4]Deposit!L43*100</f>
        <v>250.2420265355897</v>
      </c>
      <c r="M42" s="582">
        <f t="shared" si="2"/>
        <v>-48.911598306161267</v>
      </c>
    </row>
    <row r="43" spans="1:13" x14ac:dyDescent="0.25">
      <c r="A43" s="40">
        <v>19</v>
      </c>
      <c r="B43" s="37" t="str">
        <f>[4]Advance!B44</f>
        <v>DCB Bank Ltd</v>
      </c>
      <c r="C43" s="579">
        <f>[4]Advance!C44/[4]Deposit!C44*100</f>
        <v>414.97019022189932</v>
      </c>
      <c r="D43" s="579">
        <f>[4]Advance!D44/[4]Deposit!D44*100</f>
        <v>255.86675518070533</v>
      </c>
      <c r="E43" s="579">
        <f>[4]Advance!E44/[4]Deposit!E44*100</f>
        <v>110.04482416066472</v>
      </c>
      <c r="F43" s="579">
        <f>[4]Advance!F44/[4]Deposit!F44*100</f>
        <v>109.29328101267124</v>
      </c>
      <c r="G43" s="579">
        <f>[4]Advance!G44/[4]Deposit!G44*100</f>
        <v>125.50079838349826</v>
      </c>
      <c r="H43" s="579">
        <f>[4]Advance!H44/[4]Deposit!H44*100</f>
        <v>492.84238189173635</v>
      </c>
      <c r="I43" s="579">
        <f>[4]Advance!I44/[4]Deposit!I44*100</f>
        <v>258.46635520418937</v>
      </c>
      <c r="J43" s="579">
        <f>[4]Advance!J44/[4]Deposit!J44*100</f>
        <v>117.91217452445446</v>
      </c>
      <c r="K43" s="579">
        <f>[4]Advance!K44/[4]Deposit!K44*100</f>
        <v>112.75686271167804</v>
      </c>
      <c r="L43" s="579">
        <f>[4]Advance!L44/[4]Deposit!L44*100</f>
        <v>132.30309219726254</v>
      </c>
      <c r="M43" s="582">
        <f t="shared" si="2"/>
        <v>6.8022938137642797</v>
      </c>
    </row>
    <row r="44" spans="1:13" x14ac:dyDescent="0.25">
      <c r="A44" s="40">
        <v>20</v>
      </c>
      <c r="B44" s="37" t="str">
        <f>[4]Advance!B45</f>
        <v xml:space="preserve">IDFC Bank </v>
      </c>
      <c r="C44" s="579">
        <f>[4]Advance!C45/[4]Deposit!C45*100</f>
        <v>1828.0863931006309</v>
      </c>
      <c r="D44" s="579">
        <f>[4]Advance!D45/[4]Deposit!D45*100</f>
        <v>684.65150709788873</v>
      </c>
      <c r="E44" s="579">
        <f>[4]Advance!E45/[4]Deposit!E45*100</f>
        <v>220.98490867007729</v>
      </c>
      <c r="F44" s="579">
        <f>[4]Advance!F45/[4]Deposit!F45*100</f>
        <v>133.40213703749782</v>
      </c>
      <c r="G44" s="579">
        <f>[4]Advance!G45/[4]Deposit!G45*100</f>
        <v>155.09618079137863</v>
      </c>
      <c r="H44" s="579">
        <f>[4]Advance!H45/[4]Deposit!H45*100</f>
        <v>1877.2382493953096</v>
      </c>
      <c r="I44" s="579">
        <f>[4]Advance!I45/[4]Deposit!I45*100</f>
        <v>703.1385589494522</v>
      </c>
      <c r="J44" s="579">
        <f>[4]Advance!J45/[4]Deposit!J45*100</f>
        <v>166.16295253581691</v>
      </c>
      <c r="K44" s="579">
        <f>[4]Advance!K45/[4]Deposit!K45*100</f>
        <v>102.71344130694449</v>
      </c>
      <c r="L44" s="579">
        <f>[4]Advance!L45/[4]Deposit!L45*100</f>
        <v>120.92876853055634</v>
      </c>
      <c r="M44" s="582">
        <f t="shared" si="2"/>
        <v>-34.167412260822289</v>
      </c>
    </row>
    <row r="45" spans="1:13" x14ac:dyDescent="0.25">
      <c r="A45" s="23"/>
      <c r="B45" s="24" t="s">
        <v>53</v>
      </c>
      <c r="C45" s="579">
        <f>[4]Advance!C46/[4]Deposit!C46*100</f>
        <v>88.518330076592278</v>
      </c>
      <c r="D45" s="579">
        <f>[4]Advance!D46/[4]Deposit!D46*100</f>
        <v>91.224227278839621</v>
      </c>
      <c r="E45" s="579">
        <f>[4]Advance!E46/[4]Deposit!E46*100</f>
        <v>82.750707996569417</v>
      </c>
      <c r="F45" s="579">
        <f>[4]Advance!F46/[4]Deposit!F46*100</f>
        <v>74.794552266908212</v>
      </c>
      <c r="G45" s="579">
        <f>[4]Advance!G46/[4]Deposit!G46*100</f>
        <v>77.287127418407053</v>
      </c>
      <c r="H45" s="579">
        <f>[4]Advance!H46/[4]Deposit!H46*100</f>
        <v>87.726745137513163</v>
      </c>
      <c r="I45" s="579">
        <f>[4]Advance!I46/[4]Deposit!I46*100</f>
        <v>86.031005918784544</v>
      </c>
      <c r="J45" s="579">
        <f>[4]Advance!J46/[4]Deposit!J46*100</f>
        <v>80.970988099994145</v>
      </c>
      <c r="K45" s="579">
        <f>[4]Advance!K46/[4]Deposit!K46*100</f>
        <v>67.210235529983422</v>
      </c>
      <c r="L45" s="579">
        <f>[4]Advance!L46/[4]Deposit!L46*100</f>
        <v>70.664104439132387</v>
      </c>
      <c r="M45" s="582">
        <f>L45-G45</f>
        <v>-6.6230229792746655</v>
      </c>
    </row>
    <row r="46" spans="1:13" x14ac:dyDescent="0.25">
      <c r="A46" s="23" t="s">
        <v>54</v>
      </c>
      <c r="B46" s="24" t="s">
        <v>55</v>
      </c>
      <c r="C46" s="582"/>
      <c r="D46" s="582"/>
      <c r="E46" s="582"/>
      <c r="F46" s="582"/>
      <c r="G46" s="582"/>
      <c r="H46" s="582"/>
      <c r="I46" s="582"/>
      <c r="J46" s="582"/>
      <c r="K46" s="582"/>
      <c r="L46" s="582"/>
      <c r="M46" s="581"/>
    </row>
    <row r="47" spans="1:13" x14ac:dyDescent="0.25">
      <c r="A47" s="23">
        <v>1</v>
      </c>
      <c r="B47" s="37" t="str">
        <f>[4]Advance!B48</f>
        <v>Karnataka Grameena Bank</v>
      </c>
      <c r="C47" s="579">
        <f>[4]Advance!C48/[4]Deposit!C48*100</f>
        <v>121.98599899926712</v>
      </c>
      <c r="D47" s="579">
        <f>[4]Advance!D48/[4]Deposit!D48*100</f>
        <v>64.676697456632084</v>
      </c>
      <c r="E47" s="579">
        <f>[4]Advance!E48/[4]Deposit!E48*100</f>
        <v>30.737455381851181</v>
      </c>
      <c r="F47" s="579">
        <f>[4]Advance!F48/[4]Deposit!F48*100</f>
        <v>31.680712040150315</v>
      </c>
      <c r="G47" s="579">
        <f>[4]Advance!G48/[4]Deposit!G48*100</f>
        <v>76.677300537463879</v>
      </c>
      <c r="H47" s="579">
        <f>[4]Advance!H48/[4]Deposit!H48*100</f>
        <v>123.94230082861083</v>
      </c>
      <c r="I47" s="579">
        <f>[4]Advance!I48/[4]Deposit!I48*100</f>
        <v>65.036467119209135</v>
      </c>
      <c r="J47" s="579">
        <f>[4]Advance!J48/[4]Deposit!J48*100</f>
        <v>30.483833692109435</v>
      </c>
      <c r="K47" s="579">
        <f>[4]Advance!K48/[4]Deposit!K48*100</f>
        <v>29.709071031238743</v>
      </c>
      <c r="L47" s="579">
        <f>[4]Advance!L48/[4]Deposit!L48*100</f>
        <v>76.906718154722455</v>
      </c>
      <c r="M47" s="582">
        <f t="shared" si="2"/>
        <v>0.22941761725857646</v>
      </c>
    </row>
    <row r="48" spans="1:13" x14ac:dyDescent="0.25">
      <c r="A48" s="40">
        <v>2</v>
      </c>
      <c r="B48" s="37" t="str">
        <f>[4]Advance!B49</f>
        <v>Karnataka Vikas Grameena Bank</v>
      </c>
      <c r="C48" s="579">
        <f>[4]Advance!C49/[4]Deposit!C49*100</f>
        <v>107.31044527089466</v>
      </c>
      <c r="D48" s="579">
        <f>[4]Advance!D49/[4]Deposit!D49*100</f>
        <v>49.034477563585391</v>
      </c>
      <c r="E48" s="579">
        <f>[4]Advance!E49/[4]Deposit!E49*100</f>
        <v>29.694679451706126</v>
      </c>
      <c r="F48" s="579" t="e">
        <f>[4]Advance!F49/[4]Deposit!F49*100</f>
        <v>#DIV/0!</v>
      </c>
      <c r="G48" s="579">
        <f>[4]Advance!G49/[4]Deposit!G49*100</f>
        <v>73.338416522460619</v>
      </c>
      <c r="H48" s="579">
        <f>[4]Advance!H49/[4]Deposit!H49*100</f>
        <v>107.55754586602777</v>
      </c>
      <c r="I48" s="579">
        <f>[4]Advance!I49/[4]Deposit!I49*100</f>
        <v>48.980386933317526</v>
      </c>
      <c r="J48" s="579">
        <f>[4]Advance!J49/[4]Deposit!J49*100</f>
        <v>28.550874280284116</v>
      </c>
      <c r="K48" s="579" t="e">
        <f>[4]Advance!K49/[4]Deposit!K49*100</f>
        <v>#DIV/0!</v>
      </c>
      <c r="L48" s="579">
        <f>[4]Advance!L49/[4]Deposit!L49*100</f>
        <v>72.336992503647295</v>
      </c>
      <c r="M48" s="582">
        <f t="shared" si="2"/>
        <v>-1.0014240188133243</v>
      </c>
    </row>
    <row r="49" spans="1:13" x14ac:dyDescent="0.25">
      <c r="A49" s="23"/>
      <c r="B49" s="24" t="s">
        <v>58</v>
      </c>
      <c r="C49" s="579">
        <f>[4]Advance!C50/[4]Deposit!C50*100</f>
        <v>116.33648374741871</v>
      </c>
      <c r="D49" s="579">
        <f>[4]Advance!D50/[4]Deposit!D50*100</f>
        <v>58.636828617115754</v>
      </c>
      <c r="E49" s="579">
        <f>[4]Advance!E50/[4]Deposit!E50*100</f>
        <v>30.409667488875691</v>
      </c>
      <c r="F49" s="579">
        <f>[4]Advance!F50/[4]Deposit!F50*100</f>
        <v>31.680712040150315</v>
      </c>
      <c r="G49" s="579">
        <f>[4]Advance!G50/[4]Deposit!G50*100</f>
        <v>75.515187165374314</v>
      </c>
      <c r="H49" s="579">
        <f>[4]Advance!H50/[4]Deposit!H50*100</f>
        <v>117.61776027180389</v>
      </c>
      <c r="I49" s="579">
        <f>[4]Advance!I50/[4]Deposit!I50*100</f>
        <v>58.782555436964955</v>
      </c>
      <c r="J49" s="579">
        <f>[4]Advance!J50/[4]Deposit!J50*100</f>
        <v>29.855456820461313</v>
      </c>
      <c r="K49" s="579">
        <f>[4]Advance!K50/[4]Deposit!K50*100</f>
        <v>29.709071031238743</v>
      </c>
      <c r="L49" s="579">
        <f>[4]Advance!L50/[4]Deposit!L50*100</f>
        <v>75.302232075468666</v>
      </c>
      <c r="M49" s="582">
        <f t="shared" si="2"/>
        <v>-0.21295508990564826</v>
      </c>
    </row>
    <row r="50" spans="1:13" x14ac:dyDescent="0.25">
      <c r="A50" s="24" t="s">
        <v>59</v>
      </c>
      <c r="B50" s="37"/>
      <c r="C50" s="579">
        <f>[4]Advance!C51/[4]Deposit!C51*100</f>
        <v>83.414146244752047</v>
      </c>
      <c r="D50" s="579">
        <f>[4]Advance!D51/[4]Deposit!D51*100</f>
        <v>73.92450847412313</v>
      </c>
      <c r="E50" s="579">
        <f>[4]Advance!E51/[4]Deposit!E51*100</f>
        <v>59.768222522181659</v>
      </c>
      <c r="F50" s="579">
        <f>[4]Advance!F51/[4]Deposit!F51*100</f>
        <v>74.984559322681363</v>
      </c>
      <c r="G50" s="579">
        <f>[4]Advance!G51/[4]Deposit!G51*100</f>
        <v>72.533876219058811</v>
      </c>
      <c r="H50" s="579">
        <f>[4]Advance!H51/[4]Deposit!H51*100</f>
        <v>85.941004639873697</v>
      </c>
      <c r="I50" s="579">
        <f>[4]Advance!I51/[4]Deposit!I51*100</f>
        <v>73.013959095928485</v>
      </c>
      <c r="J50" s="579">
        <f>[4]Advance!J51/[4]Deposit!J51*100</f>
        <v>60.740558155185283</v>
      </c>
      <c r="K50" s="579">
        <f>[4]Advance!K51/[4]Deposit!K51*100</f>
        <v>71.79879189171929</v>
      </c>
      <c r="L50" s="579">
        <f>[4]Advance!L51/[4]Deposit!L51*100</f>
        <v>70.816510668685453</v>
      </c>
      <c r="M50" s="582">
        <f t="shared" si="2"/>
        <v>-1.7173655503733585</v>
      </c>
    </row>
    <row r="51" spans="1:13" x14ac:dyDescent="0.25">
      <c r="A51" s="24" t="s">
        <v>877</v>
      </c>
      <c r="B51" s="24"/>
      <c r="C51" s="579">
        <f>[4]Advance!C52/[4]Deposit!C52*100</f>
        <v>91.522180607500275</v>
      </c>
      <c r="D51" s="579">
        <f>[4]Advance!D52/[4]Deposit!D52*100</f>
        <v>72.650063721506527</v>
      </c>
      <c r="E51" s="579">
        <f>[4]Advance!E52/[4]Deposit!E52*100</f>
        <v>57.738096160012496</v>
      </c>
      <c r="F51" s="579">
        <f>[4]Advance!F52/[4]Deposit!F52*100</f>
        <v>74.8497610776096</v>
      </c>
      <c r="G51" s="579">
        <f>[4]Advance!G52/[4]Deposit!G52*100</f>
        <v>72.669153216849196</v>
      </c>
      <c r="H51" s="579">
        <f>[4]Advance!H52/[4]Deposit!H52*100</f>
        <v>93.65789028102003</v>
      </c>
      <c r="I51" s="579">
        <f>[4]Advance!I52/[4]Deposit!I52*100</f>
        <v>71.823705167341785</v>
      </c>
      <c r="J51" s="579">
        <f>[4]Advance!J52/[4]Deposit!J52*100</f>
        <v>58.529751359851822</v>
      </c>
      <c r="K51" s="579">
        <f>[4]Advance!K52/[4]Deposit!K52*100</f>
        <v>71.663784633113522</v>
      </c>
      <c r="L51" s="579">
        <f>[4]Advance!L52/[4]Deposit!L52*100</f>
        <v>71.017405873604304</v>
      </c>
      <c r="M51" s="582">
        <f t="shared" si="2"/>
        <v>-1.6517473432448924</v>
      </c>
    </row>
    <row r="52" spans="1:13" x14ac:dyDescent="0.25">
      <c r="A52" s="23" t="s">
        <v>61</v>
      </c>
      <c r="B52" s="24" t="s">
        <v>62</v>
      </c>
      <c r="C52" s="582"/>
      <c r="D52" s="582"/>
      <c r="E52" s="582"/>
      <c r="F52" s="582"/>
      <c r="G52" s="587"/>
      <c r="H52" s="582"/>
      <c r="I52" s="582"/>
      <c r="J52" s="582"/>
      <c r="K52" s="582"/>
      <c r="L52" s="582"/>
      <c r="M52" s="581"/>
    </row>
    <row r="53" spans="1:13" x14ac:dyDescent="0.25">
      <c r="A53" s="40">
        <v>1</v>
      </c>
      <c r="B53" s="37" t="str">
        <f>[4]Advance!B54</f>
        <v>KSCARD Bk.Ltd</v>
      </c>
      <c r="C53" s="579" t="e">
        <f>[4]Advance!C54/[4]Deposit!C54*100</f>
        <v>#DIV/0!</v>
      </c>
      <c r="D53" s="579" t="e">
        <f>[4]Advance!D54/[4]Deposit!D54*100</f>
        <v>#DIV/0!</v>
      </c>
      <c r="E53" s="579">
        <f>[4]Advance!E54/[4]Deposit!E54*100</f>
        <v>0</v>
      </c>
      <c r="F53" s="579">
        <f>[4]Advance!F54/[4]Deposit!F54*100</f>
        <v>0</v>
      </c>
      <c r="G53" s="579">
        <f>[4]Advance!G54/[4]Deposit!G54*100</f>
        <v>534.07575929797065</v>
      </c>
      <c r="H53" s="579" t="e">
        <f>[4]Advance!H54/[4]Deposit!H54*100</f>
        <v>#DIV/0!</v>
      </c>
      <c r="I53" s="579" t="e">
        <f>[4]Advance!I54/[4]Deposit!I54*100</f>
        <v>#DIV/0!</v>
      </c>
      <c r="J53" s="579">
        <f>[4]Advance!J54/[4]Deposit!J54*100</f>
        <v>0</v>
      </c>
      <c r="K53" s="579">
        <f>[4]Advance!K54/[4]Deposit!K54*100</f>
        <v>0</v>
      </c>
      <c r="L53" s="579">
        <f>[4]Advance!L54/[4]Deposit!L54*100</f>
        <v>496.23064711503832</v>
      </c>
      <c r="M53" s="582">
        <f t="shared" si="2"/>
        <v>-37.845112182932326</v>
      </c>
    </row>
    <row r="54" spans="1:13" ht="18.75" x14ac:dyDescent="0.3">
      <c r="A54" s="589">
        <v>2</v>
      </c>
      <c r="B54" s="37" t="str">
        <f>[4]Advance!B55</f>
        <v xml:space="preserve">K.S.Coop Apex Bank ltd </v>
      </c>
      <c r="C54" s="579">
        <f>[4]Advance!C55/[4]Deposit!C55*100</f>
        <v>108.18336273647608</v>
      </c>
      <c r="D54" s="579">
        <f>[4]Advance!D55/[4]Deposit!D55*100</f>
        <v>92.852954935766462</v>
      </c>
      <c r="E54" s="579">
        <f>[4]Advance!E55/[4]Deposit!E55*100</f>
        <v>102.5775175247712</v>
      </c>
      <c r="F54" s="579">
        <f>[4]Advance!F55/[4]Deposit!F55*100</f>
        <v>135.93921596714893</v>
      </c>
      <c r="G54" s="579">
        <f>[4]Advance!G55/[4]Deposit!G55*100</f>
        <v>111.05372900494186</v>
      </c>
      <c r="H54" s="579">
        <f>[4]Advance!H55/[4]Deposit!H55*100</f>
        <v>113.67593953836466</v>
      </c>
      <c r="I54" s="579">
        <f>[4]Advance!I55/[4]Deposit!I55*100</f>
        <v>101.44092058147834</v>
      </c>
      <c r="J54" s="579">
        <f>[4]Advance!J55/[4]Deposit!J55*100</f>
        <v>98.240073451396853</v>
      </c>
      <c r="K54" s="579">
        <f>[4]Advance!K55/[4]Deposit!K55*100</f>
        <v>134.97989010671662</v>
      </c>
      <c r="L54" s="579">
        <f>[4]Advance!L55/[4]Deposit!L55*100</f>
        <v>113.2110454305254</v>
      </c>
      <c r="M54" s="582">
        <f t="shared" si="2"/>
        <v>2.1573164255835451</v>
      </c>
    </row>
    <row r="55" spans="1:13" x14ac:dyDescent="0.25">
      <c r="A55" s="40">
        <v>3</v>
      </c>
      <c r="B55" s="37" t="str">
        <f>[4]Advance!B56</f>
        <v>Indl.Co.Op.Bank ltd.</v>
      </c>
      <c r="C55" s="579" t="e">
        <f>[4]Advance!C56/[4]Deposit!C56*100</f>
        <v>#DIV/0!</v>
      </c>
      <c r="D55" s="579">
        <f>[4]Advance!D56/[4]Deposit!D56*100</f>
        <v>19.708396178984415</v>
      </c>
      <c r="E55" s="579">
        <f>[4]Advance!E56/[4]Deposit!E56*100</f>
        <v>44.125065994016545</v>
      </c>
      <c r="F55" s="579">
        <f>[4]Advance!F56/[4]Deposit!F56*100</f>
        <v>69.33050269163698</v>
      </c>
      <c r="G55" s="579">
        <f>[4]Advance!G56/[4]Deposit!G56*100</f>
        <v>52.934057408844062</v>
      </c>
      <c r="H55" s="579" t="e">
        <f>[4]Advance!H56/[4]Deposit!H56*100</f>
        <v>#DIV/0!</v>
      </c>
      <c r="I55" s="579">
        <f>[4]Advance!I56/[4]Deposit!I56*100</f>
        <v>19.708396178984415</v>
      </c>
      <c r="J55" s="579">
        <f>[4]Advance!J56/[4]Deposit!J56*100</f>
        <v>44.125065994016545</v>
      </c>
      <c r="K55" s="579">
        <f>[4]Advance!K56/[4]Deposit!K56*100</f>
        <v>69.33050269163698</v>
      </c>
      <c r="L55" s="579">
        <f>[4]Advance!L56/[4]Deposit!L56*100</f>
        <v>52.934057408844062</v>
      </c>
      <c r="M55" s="582">
        <f t="shared" si="2"/>
        <v>0</v>
      </c>
    </row>
    <row r="56" spans="1:13" x14ac:dyDescent="0.25">
      <c r="A56" s="23"/>
      <c r="B56" s="37" t="str">
        <f>[4]Advance!B57</f>
        <v>Total (E)</v>
      </c>
      <c r="C56" s="579">
        <f>[4]Advance!C57/[4]Deposit!C57*100</f>
        <v>128.91419379926597</v>
      </c>
      <c r="D56" s="579">
        <f>[4]Advance!D57/[4]Deposit!D57*100</f>
        <v>92.682790475860202</v>
      </c>
      <c r="E56" s="579">
        <f>[4]Advance!E57/[4]Deposit!E57*100</f>
        <v>99.141151714461543</v>
      </c>
      <c r="F56" s="579">
        <f>[4]Advance!F57/[4]Deposit!F57*100</f>
        <v>134.25717697266489</v>
      </c>
      <c r="G56" s="579">
        <f>[4]Advance!G57/[4]Deposit!G57*100</f>
        <v>114.27932547168109</v>
      </c>
      <c r="H56" s="579">
        <f>[4]Advance!H57/[4]Deposit!H57*100</f>
        <v>134.03061019621197</v>
      </c>
      <c r="I56" s="579">
        <f>[4]Advance!I57/[4]Deposit!I57*100</f>
        <v>101.223017224521</v>
      </c>
      <c r="J56" s="579">
        <f>[4]Advance!J57/[4]Deposit!J57*100</f>
        <v>94.770404939231739</v>
      </c>
      <c r="K56" s="579">
        <f>[4]Advance!K57/[4]Deposit!K57*100</f>
        <v>133.23206800289663</v>
      </c>
      <c r="L56" s="579">
        <f>[4]Advance!L57/[4]Deposit!L57*100</f>
        <v>116.37844350730808</v>
      </c>
      <c r="M56" s="582">
        <f t="shared" si="2"/>
        <v>2.0991180356269865</v>
      </c>
    </row>
    <row r="57" spans="1:13" x14ac:dyDescent="0.25">
      <c r="A57" s="40" t="s">
        <v>67</v>
      </c>
      <c r="B57" s="37" t="str">
        <f>[4]Advance!B58</f>
        <v>KSFC</v>
      </c>
      <c r="C57" s="579" t="e">
        <f>[4]Advance!C58/[4]Deposit!C58*100</f>
        <v>#DIV/0!</v>
      </c>
      <c r="D57" s="579" t="e">
        <f>[4]Advance!D58/[4]Deposit!D58*100</f>
        <v>#DIV/0!</v>
      </c>
      <c r="E57" s="579" t="e">
        <f>[4]Advance!E58/[4]Deposit!E58*100</f>
        <v>#DIV/0!</v>
      </c>
      <c r="F57" s="579" t="e">
        <f>[4]Advance!F58/[4]Deposit!F58*100</f>
        <v>#DIV/0!</v>
      </c>
      <c r="G57" s="579" t="e">
        <f>[4]Advance!G58/[4]Deposit!G58*100</f>
        <v>#DIV/0!</v>
      </c>
      <c r="H57" s="579" t="e">
        <f>[4]Advance!H58/[4]Deposit!H58*100</f>
        <v>#DIV/0!</v>
      </c>
      <c r="I57" s="579" t="e">
        <f>[4]Advance!I58/[4]Deposit!I58*100</f>
        <v>#DIV/0!</v>
      </c>
      <c r="J57" s="579" t="e">
        <f>[4]Advance!J58/[4]Deposit!J58*100</f>
        <v>#DIV/0!</v>
      </c>
      <c r="K57" s="579" t="e">
        <f>[4]Advance!K58/[4]Deposit!K58*100</f>
        <v>#DIV/0!</v>
      </c>
      <c r="L57" s="579" t="e">
        <f>[4]Advance!L58/[4]Deposit!L58*100</f>
        <v>#DIV/0!</v>
      </c>
      <c r="M57" s="582" t="e">
        <f t="shared" si="2"/>
        <v>#DIV/0!</v>
      </c>
    </row>
    <row r="58" spans="1:13" x14ac:dyDescent="0.25">
      <c r="A58" s="40"/>
      <c r="B58" s="41" t="s">
        <v>69</v>
      </c>
      <c r="C58" s="579" t="e">
        <f>[4]Advance!C59/[4]Deposit!C59*100</f>
        <v>#DIV/0!</v>
      </c>
      <c r="D58" s="579" t="e">
        <f>[4]Advance!D59/[4]Deposit!D59*100</f>
        <v>#DIV/0!</v>
      </c>
      <c r="E58" s="579" t="e">
        <f>[4]Advance!E59/[4]Deposit!E59*100</f>
        <v>#DIV/0!</v>
      </c>
      <c r="F58" s="579" t="e">
        <f>[4]Advance!F59/[4]Deposit!F59*100</f>
        <v>#DIV/0!</v>
      </c>
      <c r="G58" s="579" t="e">
        <f>[4]Advance!G59/[4]Deposit!G59*100</f>
        <v>#DIV/0!</v>
      </c>
      <c r="H58" s="579" t="e">
        <f>[4]Advance!H59/[4]Deposit!H59*100</f>
        <v>#DIV/0!</v>
      </c>
      <c r="I58" s="579" t="e">
        <f>[4]Advance!I59/[4]Deposit!I59*100</f>
        <v>#DIV/0!</v>
      </c>
      <c r="J58" s="579" t="e">
        <f>[4]Advance!J59/[4]Deposit!J59*100</f>
        <v>#DIV/0!</v>
      </c>
      <c r="K58" s="579" t="e">
        <f>[4]Advance!K59/[4]Deposit!K59*100</f>
        <v>#DIV/0!</v>
      </c>
      <c r="L58" s="579" t="e">
        <f>[4]Advance!L59/[4]Deposit!L59*100</f>
        <v>#DIV/0!</v>
      </c>
      <c r="M58" s="582" t="e">
        <f t="shared" si="2"/>
        <v>#DIV/0!</v>
      </c>
    </row>
    <row r="59" spans="1:13" x14ac:dyDescent="0.25">
      <c r="A59" s="40" t="s">
        <v>70</v>
      </c>
      <c r="B59" s="41" t="s">
        <v>71</v>
      </c>
      <c r="C59" s="582"/>
      <c r="D59" s="582"/>
      <c r="E59" s="582"/>
      <c r="F59" s="582"/>
      <c r="G59" s="582"/>
      <c r="H59" s="582"/>
      <c r="I59" s="582"/>
      <c r="J59" s="582"/>
      <c r="K59" s="582"/>
      <c r="L59" s="582"/>
      <c r="M59" s="581"/>
    </row>
    <row r="60" spans="1:13" x14ac:dyDescent="0.25">
      <c r="A60" s="40">
        <v>1</v>
      </c>
      <c r="B60" s="37" t="str">
        <f>[4]Advance!B61</f>
        <v>Equitas Small Finance Bank</v>
      </c>
      <c r="C60" s="579">
        <f>[4]Advance!C61/[4]Deposit!C61*100</f>
        <v>1860.0269179004038</v>
      </c>
      <c r="D60" s="579">
        <f>[4]Advance!D61/[4]Deposit!D61*100</f>
        <v>1158.1521739130433</v>
      </c>
      <c r="E60" s="579">
        <f>[4]Advance!E61/[4]Deposit!E61*100</f>
        <v>248.12621390135959</v>
      </c>
      <c r="F60" s="579">
        <f>[4]Advance!F61/[4]Deposit!F61*100</f>
        <v>158.6376788926253</v>
      </c>
      <c r="G60" s="579">
        <f>[4]Advance!G61/[4]Deposit!G61*100</f>
        <v>221.31519914220007</v>
      </c>
      <c r="H60" s="579">
        <f>[4]Advance!H61/[4]Deposit!H61*100</f>
        <v>1172.1845318860244</v>
      </c>
      <c r="I60" s="579">
        <f>[4]Advance!I61/[4]Deposit!I61*100</f>
        <v>2756.2500000000005</v>
      </c>
      <c r="J60" s="579">
        <f>[4]Advance!J61/[4]Deposit!J61*100</f>
        <v>195.3758070410525</v>
      </c>
      <c r="K60" s="579">
        <f>[4]Advance!K61/[4]Deposit!K61*100</f>
        <v>149.08844208708524</v>
      </c>
      <c r="L60" s="579">
        <f>[4]Advance!L61/[4]Deposit!L61*100</f>
        <v>193.28424081933713</v>
      </c>
      <c r="M60" s="582">
        <f t="shared" si="2"/>
        <v>-28.030958322862944</v>
      </c>
    </row>
    <row r="61" spans="1:13" x14ac:dyDescent="0.25">
      <c r="A61" s="40">
        <v>2</v>
      </c>
      <c r="B61" s="37" t="str">
        <f>[4]Advance!B62</f>
        <v>Ujjivan Small Finnance</v>
      </c>
      <c r="C61" s="579">
        <f>[4]Advance!C62/[4]Deposit!C62*100</f>
        <v>851.21472353188312</v>
      </c>
      <c r="D61" s="579">
        <f>[4]Advance!D62/[4]Deposit!D62*100</f>
        <v>454.32864191972919</v>
      </c>
      <c r="E61" s="579">
        <f>[4]Advance!E62/[4]Deposit!E62*100</f>
        <v>196.48730133695662</v>
      </c>
      <c r="F61" s="579">
        <f>[4]Advance!F62/[4]Deposit!F62*100</f>
        <v>134.21292409811923</v>
      </c>
      <c r="G61" s="579">
        <f>[4]Advance!G62/[4]Deposit!G62*100</f>
        <v>205.31997087708902</v>
      </c>
      <c r="H61" s="579">
        <f>[4]Advance!H62/[4]Deposit!H62*100</f>
        <v>920.71668281609971</v>
      </c>
      <c r="I61" s="579">
        <f>[4]Advance!I62/[4]Deposit!I62*100</f>
        <v>365.7317850275706</v>
      </c>
      <c r="J61" s="579">
        <f>[4]Advance!J62/[4]Deposit!J62*100</f>
        <v>174.38028194585311</v>
      </c>
      <c r="K61" s="579">
        <f>[4]Advance!K62/[4]Deposit!K62*100</f>
        <v>99.503296440964192</v>
      </c>
      <c r="L61" s="579">
        <f>[4]Advance!L62/[4]Deposit!L62*100</f>
        <v>162.82399851795006</v>
      </c>
      <c r="M61" s="582">
        <f t="shared" si="2"/>
        <v>-42.49597235913896</v>
      </c>
    </row>
    <row r="62" spans="1:13" x14ac:dyDescent="0.25">
      <c r="A62" s="40">
        <v>3</v>
      </c>
      <c r="B62" s="37" t="str">
        <f>[4]Advance!B63</f>
        <v>Suryoday Small Finance Bank</v>
      </c>
      <c r="C62" s="579" t="e">
        <f>[4]Advance!C63/[4]Deposit!C63*100</f>
        <v>#DIV/0!</v>
      </c>
      <c r="D62" s="579" t="e">
        <f>[4]Advance!D63/[4]Deposit!D63*100</f>
        <v>#DIV/0!</v>
      </c>
      <c r="E62" s="579" t="e">
        <f>[4]Advance!E63/[4]Deposit!E63*100</f>
        <v>#DIV/0!</v>
      </c>
      <c r="F62" s="579" t="e">
        <f>[4]Advance!F63/[4]Deposit!F63*100</f>
        <v>#DIV/0!</v>
      </c>
      <c r="G62" s="579" t="e">
        <f>[4]Advance!G63/[4]Deposit!G63*100</f>
        <v>#DIV/0!</v>
      </c>
      <c r="H62" s="579">
        <f>[4]Advance!H63/[4]Deposit!H63*100</f>
        <v>22571.964779404578</v>
      </c>
      <c r="I62" s="579">
        <f>[4]Advance!I63/[4]Deposit!I63*100</f>
        <v>10676.478337612669</v>
      </c>
      <c r="J62" s="579">
        <f>[4]Advance!J63/[4]Deposit!J63*100</f>
        <v>218.91104227375178</v>
      </c>
      <c r="K62" s="579">
        <f>[4]Advance!K63/[4]Deposit!K63*100</f>
        <v>0.33633352913555886</v>
      </c>
      <c r="L62" s="579">
        <f>[4]Advance!L63/[4]Deposit!L63*100</f>
        <v>133.98177646159664</v>
      </c>
      <c r="M62" s="582" t="e">
        <f t="shared" si="2"/>
        <v>#DIV/0!</v>
      </c>
    </row>
    <row r="63" spans="1:13" x14ac:dyDescent="0.25">
      <c r="A63" s="40">
        <v>4</v>
      </c>
      <c r="B63" s="37" t="str">
        <f>[4]Advance!B64</f>
        <v>ESAF Small Finance Bank</v>
      </c>
      <c r="C63" s="579" t="e">
        <f>[4]Advance!C64/[4]Deposit!C64*100</f>
        <v>#DIV/0!</v>
      </c>
      <c r="D63" s="579" t="e">
        <f>[4]Advance!D64/[4]Deposit!D64*100</f>
        <v>#DIV/0!</v>
      </c>
      <c r="E63" s="579" t="e">
        <f>[4]Advance!E64/[4]Deposit!E64*100</f>
        <v>#DIV/0!</v>
      </c>
      <c r="F63" s="579" t="e">
        <f>[4]Advance!F64/[4]Deposit!F64*100</f>
        <v>#DIV/0!</v>
      </c>
      <c r="G63" s="579" t="e">
        <f>[4]Advance!G64/[4]Deposit!G64*100</f>
        <v>#DIV/0!</v>
      </c>
      <c r="H63" s="579">
        <f>[4]Advance!H64/[4]Deposit!H64*100</f>
        <v>8190.697674418604</v>
      </c>
      <c r="I63" s="579">
        <f>[4]Advance!I64/[4]Deposit!I64*100</f>
        <v>4768.8</v>
      </c>
      <c r="J63" s="579">
        <f>[4]Advance!J64/[4]Deposit!J64*100</f>
        <v>1214.9892933618844</v>
      </c>
      <c r="K63" s="579">
        <f>[4]Advance!K64/[4]Deposit!K64*100</f>
        <v>7.5276962408862795</v>
      </c>
      <c r="L63" s="579">
        <f>[4]Advance!L64/[4]Deposit!L64*100</f>
        <v>193.56063951947709</v>
      </c>
      <c r="M63" s="582" t="e">
        <f t="shared" si="2"/>
        <v>#DIV/0!</v>
      </c>
    </row>
    <row r="64" spans="1:13" x14ac:dyDescent="0.25">
      <c r="A64" s="40"/>
      <c r="B64" s="41" t="s">
        <v>76</v>
      </c>
      <c r="C64" s="579">
        <f>[4]Advance!C65/[4]Deposit!C65*100</f>
        <v>1205.1520233259896</v>
      </c>
      <c r="D64" s="579">
        <f>[4]Advance!D65/[4]Deposit!D65*100</f>
        <v>469.60071349173563</v>
      </c>
      <c r="E64" s="579">
        <f>[4]Advance!E65/[4]Deposit!E65*100</f>
        <v>228.48969622357953</v>
      </c>
      <c r="F64" s="579">
        <f>[4]Advance!F65/[4]Deposit!F65*100</f>
        <v>143.00601669214905</v>
      </c>
      <c r="G64" s="579">
        <f>[4]Advance!G65/[4]Deposit!G65*100</f>
        <v>211.75021048899586</v>
      </c>
      <c r="H64" s="579">
        <f>[4]Advance!H65/[4]Deposit!H65*100</f>
        <v>1241.8901575373748</v>
      </c>
      <c r="I64" s="579">
        <f>[4]Advance!I65/[4]Deposit!I65*100</f>
        <v>514.21303167544158</v>
      </c>
      <c r="J64" s="579">
        <f>[4]Advance!J65/[4]Deposit!J65*100</f>
        <v>197.75963748312248</v>
      </c>
      <c r="K64" s="579">
        <f>[4]Advance!K65/[4]Deposit!K65*100</f>
        <v>97.393187600372215</v>
      </c>
      <c r="L64" s="579">
        <f>[4]Advance!L65/[4]Deposit!L65*100</f>
        <v>172.34779632717459</v>
      </c>
      <c r="M64" s="582">
        <f t="shared" si="2"/>
        <v>-39.40241416182127</v>
      </c>
    </row>
    <row r="65" spans="1:13" x14ac:dyDescent="0.25">
      <c r="A65" s="590" t="s">
        <v>77</v>
      </c>
      <c r="B65" s="591" t="s">
        <v>78</v>
      </c>
      <c r="C65" s="579"/>
      <c r="D65" s="579"/>
      <c r="E65" s="579"/>
      <c r="F65" s="579"/>
      <c r="G65" s="579"/>
      <c r="H65" s="579"/>
      <c r="I65" s="579"/>
      <c r="J65" s="579"/>
      <c r="K65" s="579"/>
      <c r="L65" s="579"/>
      <c r="M65" s="582"/>
    </row>
    <row r="66" spans="1:13" x14ac:dyDescent="0.25">
      <c r="A66" s="40">
        <v>1</v>
      </c>
      <c r="B66" s="37" t="str">
        <f>[4]Advance!B67</f>
        <v>India Post Payments Bank Limited</v>
      </c>
      <c r="C66" s="579" t="e">
        <f>[4]Advance!C67/[4]Deposit!C67*100</f>
        <v>#DIV/0!</v>
      </c>
      <c r="D66" s="579">
        <f>[4]Advance!D67/[4]Deposit!D67*100</f>
        <v>0</v>
      </c>
      <c r="E66" s="579">
        <f>[4]Advance!E67/[4]Deposit!E67*100</f>
        <v>0</v>
      </c>
      <c r="F66" s="579">
        <f>[4]Advance!F67/[4]Deposit!F67*100</f>
        <v>0</v>
      </c>
      <c r="G66" s="579">
        <f>[4]Advance!G67/[4]Deposit!G67*100</f>
        <v>0</v>
      </c>
      <c r="H66" s="579" t="e">
        <f>[4]Advance!H67/[4]Deposit!H67*100</f>
        <v>#DIV/0!</v>
      </c>
      <c r="I66" s="579">
        <f>[4]Advance!I67/[4]Deposit!I67*100</f>
        <v>0</v>
      </c>
      <c r="J66" s="579">
        <f>[4]Advance!J67/[4]Deposit!J67*100</f>
        <v>0</v>
      </c>
      <c r="K66" s="579">
        <f>[4]Advance!K67/[4]Deposit!K67*100</f>
        <v>0</v>
      </c>
      <c r="L66" s="579">
        <f>[4]Advance!L67/[4]Deposit!L67*100</f>
        <v>0</v>
      </c>
      <c r="M66" s="582">
        <f t="shared" ref="M66:M68" si="3">L66-G66</f>
        <v>0</v>
      </c>
    </row>
    <row r="67" spans="1:13" x14ac:dyDescent="0.25">
      <c r="A67" s="40">
        <v>2</v>
      </c>
      <c r="B67" s="37" t="str">
        <f>[4]Advance!B68</f>
        <v>Airtel Payments Bank</v>
      </c>
      <c r="C67" s="579" t="e">
        <f>[4]Advance!C68/[4]Deposit!C68*100</f>
        <v>#DIV/0!</v>
      </c>
      <c r="D67" s="579" t="e">
        <f>[4]Advance!D68/[4]Deposit!D68*100</f>
        <v>#DIV/0!</v>
      </c>
      <c r="E67" s="579" t="e">
        <f>[4]Advance!E68/[4]Deposit!E68*100</f>
        <v>#DIV/0!</v>
      </c>
      <c r="F67" s="579" t="e">
        <f>[4]Advance!F68/[4]Deposit!F68*100</f>
        <v>#DIV/0!</v>
      </c>
      <c r="G67" s="579" t="e">
        <f>[4]Advance!G68/[4]Deposit!G68*100</f>
        <v>#DIV/0!</v>
      </c>
      <c r="H67" s="579">
        <f>[4]Advance!H68/[4]Deposit!H68*100</f>
        <v>0</v>
      </c>
      <c r="I67" s="579">
        <f>[4]Advance!I68/[4]Deposit!I68*100</f>
        <v>0</v>
      </c>
      <c r="J67" s="579">
        <f>[4]Advance!J68/[4]Deposit!J68*100</f>
        <v>0</v>
      </c>
      <c r="K67" s="579">
        <f>[4]Advance!K68/[4]Deposit!K68*100</f>
        <v>0</v>
      </c>
      <c r="L67" s="579">
        <f>[4]Advance!L68/[4]Deposit!L68*100</f>
        <v>0</v>
      </c>
      <c r="M67" s="582" t="e">
        <f>L67-G67</f>
        <v>#DIV/0!</v>
      </c>
    </row>
    <row r="68" spans="1:13" x14ac:dyDescent="0.25">
      <c r="A68" s="40"/>
      <c r="B68" s="591" t="s">
        <v>81</v>
      </c>
      <c r="C68" s="579" t="e">
        <f>[4]Advance!C69/[4]Deposit!C69*100</f>
        <v>#DIV/0!</v>
      </c>
      <c r="D68" s="579">
        <f>[4]Advance!D69/[4]Deposit!D69*100</f>
        <v>0</v>
      </c>
      <c r="E68" s="579">
        <f>[4]Advance!E69/[4]Deposit!E69*100</f>
        <v>0</v>
      </c>
      <c r="F68" s="579">
        <f>[4]Advance!F69/[4]Deposit!F69*100</f>
        <v>0</v>
      </c>
      <c r="G68" s="579">
        <f>[4]Advance!G69/[4]Deposit!G69*100</f>
        <v>0</v>
      </c>
      <c r="H68" s="579">
        <f>[4]Advance!H69/[4]Deposit!H69*100</f>
        <v>0</v>
      </c>
      <c r="I68" s="579">
        <f>[4]Advance!I69/[4]Deposit!I69*100</f>
        <v>0</v>
      </c>
      <c r="J68" s="579">
        <f>[4]Advance!J69/[4]Deposit!J69*100</f>
        <v>0</v>
      </c>
      <c r="K68" s="579">
        <f>[4]Advance!K69/[4]Deposit!K69*100</f>
        <v>0</v>
      </c>
      <c r="L68" s="579">
        <f>[4]Advance!L69/[4]Deposit!L69*100</f>
        <v>0</v>
      </c>
      <c r="M68" s="582">
        <f t="shared" si="3"/>
        <v>0</v>
      </c>
    </row>
    <row r="69" spans="1:13" ht="20.25" x14ac:dyDescent="0.3">
      <c r="A69" s="592"/>
      <c r="B69" s="593" t="s">
        <v>232</v>
      </c>
      <c r="C69" s="594">
        <f>[4]Advance!C70/[4]Deposit!C70*100</f>
        <v>95.493836267929638</v>
      </c>
      <c r="D69" s="594">
        <f>[4]Advance!D70/[4]Deposit!D70*100</f>
        <v>74.699964693387017</v>
      </c>
      <c r="E69" s="594">
        <f>[4]Advance!E70/[4]Deposit!E70*100</f>
        <v>61.393558137587</v>
      </c>
      <c r="F69" s="594">
        <f>[4]Advance!F70/[4]Deposit!F70*100</f>
        <v>76.128634597776411</v>
      </c>
      <c r="G69" s="594">
        <f>[4]Advance!G70/[4]Deposit!G70*100</f>
        <v>74.77261499706259</v>
      </c>
      <c r="H69" s="594">
        <f>[4]Advance!H70/[4]Deposit!H70*100</f>
        <v>97.929549302535577</v>
      </c>
      <c r="I69" s="594">
        <f>[4]Advance!I70/[4]Deposit!I70*100</f>
        <v>74.546029388790799</v>
      </c>
      <c r="J69" s="594">
        <f>[4]Advance!J70/[4]Deposit!J70*100</f>
        <v>61.896504367936053</v>
      </c>
      <c r="K69" s="594">
        <f>[4]Advance!K70/[4]Deposit!K70*100</f>
        <v>72.917386536333467</v>
      </c>
      <c r="L69" s="594">
        <f>[4]Advance!L70/[4]Deposit!L70*100</f>
        <v>73.182781607107799</v>
      </c>
      <c r="M69" s="595">
        <f t="shared" si="2"/>
        <v>-1.5898333899547907</v>
      </c>
    </row>
    <row r="70" spans="1:13" x14ac:dyDescent="0.25">
      <c r="A70" s="37"/>
      <c r="B70" s="37"/>
      <c r="C70" s="581"/>
      <c r="D70" s="581"/>
      <c r="E70" s="581"/>
      <c r="F70" s="581"/>
      <c r="G70" s="581"/>
      <c r="H70" s="582"/>
      <c r="I70" s="582"/>
      <c r="J70" s="582"/>
      <c r="K70" s="582"/>
      <c r="L70" s="582"/>
    </row>
  </sheetData>
  <mergeCells count="10">
    <mergeCell ref="M4:M6"/>
    <mergeCell ref="C5:G5"/>
    <mergeCell ref="H5:L5"/>
    <mergeCell ref="A13:B13"/>
    <mergeCell ref="A1:L1"/>
    <mergeCell ref="A2:L2"/>
    <mergeCell ref="A3:L3"/>
    <mergeCell ref="B4:B6"/>
    <mergeCell ref="C4:G4"/>
    <mergeCell ref="H4:L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workbookViewId="0">
      <selection activeCell="O12" sqref="O12"/>
    </sheetView>
  </sheetViews>
  <sheetFormatPr defaultRowHeight="15.75" x14ac:dyDescent="0.25"/>
  <cols>
    <col min="1" max="1" width="6.5703125" style="596" customWidth="1"/>
    <col min="2" max="2" width="32.42578125" style="596" customWidth="1"/>
    <col min="3" max="3" width="12.140625" style="576" customWidth="1"/>
    <col min="4" max="4" width="13.28515625" style="576" bestFit="1" customWidth="1"/>
    <col min="5" max="5" width="14.140625" style="576" customWidth="1"/>
    <col min="6" max="6" width="15.5703125" style="576" customWidth="1"/>
    <col min="7" max="7" width="14.85546875" style="576" bestFit="1" customWidth="1"/>
    <col min="8" max="8" width="12.42578125" style="597" bestFit="1" customWidth="1"/>
    <col min="9" max="10" width="13.28515625" style="597" bestFit="1" customWidth="1"/>
    <col min="11" max="11" width="14.7109375" style="597" customWidth="1"/>
    <col min="12" max="12" width="14.42578125" style="597" bestFit="1" customWidth="1"/>
    <col min="13" max="13" width="16.42578125" style="576" customWidth="1"/>
    <col min="14" max="15" width="11.42578125" style="576" customWidth="1"/>
    <col min="16" max="16384" width="9.140625" style="576"/>
  </cols>
  <sheetData>
    <row r="1" spans="1:14" x14ac:dyDescent="0.25">
      <c r="A1" s="1131"/>
      <c r="B1" s="1131"/>
      <c r="C1" s="1131"/>
      <c r="D1" s="1131"/>
      <c r="E1" s="1131"/>
      <c r="F1" s="1131"/>
      <c r="G1" s="1131"/>
      <c r="H1" s="1131"/>
      <c r="I1" s="1131"/>
      <c r="J1" s="1131"/>
      <c r="K1" s="1131"/>
      <c r="L1" s="1131"/>
      <c r="M1" s="1131"/>
    </row>
    <row r="2" spans="1:14" x14ac:dyDescent="0.25">
      <c r="A2" s="1144" t="s">
        <v>1149</v>
      </c>
      <c r="B2" s="1144"/>
      <c r="C2" s="1144"/>
      <c r="D2" s="1144"/>
      <c r="E2" s="1144"/>
      <c r="F2" s="1144"/>
      <c r="G2" s="1144"/>
      <c r="H2" s="1144"/>
      <c r="I2" s="1144"/>
      <c r="J2" s="1144"/>
      <c r="K2" s="1144"/>
      <c r="L2" s="1144"/>
      <c r="M2" s="1144"/>
    </row>
    <row r="3" spans="1:14" x14ac:dyDescent="0.25">
      <c r="A3" s="1145" t="s">
        <v>878</v>
      </c>
      <c r="B3" s="1145"/>
      <c r="C3" s="1145"/>
      <c r="D3" s="1145"/>
      <c r="E3" s="1145"/>
      <c r="F3" s="1145"/>
      <c r="G3" s="1145"/>
      <c r="H3" s="1145"/>
      <c r="I3" s="1145"/>
      <c r="J3" s="1145"/>
      <c r="K3" s="1145"/>
      <c r="L3" s="1145"/>
      <c r="M3" s="1145"/>
    </row>
    <row r="4" spans="1:14" x14ac:dyDescent="0.25">
      <c r="A4" s="598"/>
      <c r="B4" s="598"/>
      <c r="C4" s="598"/>
      <c r="D4" s="598"/>
      <c r="E4" s="598"/>
      <c r="F4" s="598"/>
      <c r="G4" s="598"/>
      <c r="H4" s="598"/>
      <c r="I4" s="598"/>
      <c r="J4" s="598"/>
      <c r="K4" s="1146" t="s">
        <v>879</v>
      </c>
      <c r="L4" s="1146"/>
      <c r="M4" s="1146"/>
    </row>
    <row r="5" spans="1:14" x14ac:dyDescent="0.25">
      <c r="A5" s="1147" t="s">
        <v>125</v>
      </c>
      <c r="B5" s="1148" t="s">
        <v>2</v>
      </c>
      <c r="C5" s="815" t="s">
        <v>880</v>
      </c>
      <c r="D5" s="815"/>
      <c r="E5" s="815"/>
      <c r="F5" s="815"/>
      <c r="G5" s="815"/>
      <c r="H5" s="814" t="s">
        <v>881</v>
      </c>
      <c r="I5" s="814"/>
      <c r="J5" s="814"/>
      <c r="K5" s="814"/>
      <c r="L5" s="814"/>
      <c r="M5" s="1139" t="s">
        <v>145</v>
      </c>
    </row>
    <row r="6" spans="1:14" x14ac:dyDescent="0.25">
      <c r="A6" s="1147"/>
      <c r="B6" s="1148"/>
      <c r="C6" s="1139" t="s">
        <v>882</v>
      </c>
      <c r="D6" s="1140"/>
      <c r="E6" s="1140"/>
      <c r="F6" s="1140"/>
      <c r="G6" s="1140"/>
      <c r="H6" s="1139" t="s">
        <v>883</v>
      </c>
      <c r="I6" s="1140"/>
      <c r="J6" s="1140"/>
      <c r="K6" s="1140"/>
      <c r="L6" s="1140"/>
      <c r="M6" s="1140"/>
    </row>
    <row r="7" spans="1:14" x14ac:dyDescent="0.25">
      <c r="A7" s="1147"/>
      <c r="B7" s="1148"/>
      <c r="C7" s="599" t="s">
        <v>147</v>
      </c>
      <c r="D7" s="599" t="s">
        <v>148</v>
      </c>
      <c r="E7" s="599" t="s">
        <v>149</v>
      </c>
      <c r="F7" s="599" t="s">
        <v>150</v>
      </c>
      <c r="G7" s="599" t="s">
        <v>134</v>
      </c>
      <c r="H7" s="599" t="s">
        <v>147</v>
      </c>
      <c r="I7" s="599" t="s">
        <v>148</v>
      </c>
      <c r="J7" s="599" t="s">
        <v>149</v>
      </c>
      <c r="K7" s="599" t="s">
        <v>150</v>
      </c>
      <c r="L7" s="599" t="s">
        <v>134</v>
      </c>
      <c r="M7" s="1140"/>
    </row>
    <row r="8" spans="1:14" x14ac:dyDescent="0.25">
      <c r="A8" s="600" t="s">
        <v>12</v>
      </c>
      <c r="B8" s="600" t="s">
        <v>13</v>
      </c>
      <c r="C8" s="601"/>
      <c r="D8" s="601"/>
      <c r="E8" s="601"/>
      <c r="F8" s="601"/>
      <c r="G8" s="601"/>
      <c r="H8" s="602"/>
      <c r="I8" s="601"/>
      <c r="J8" s="602"/>
      <c r="K8" s="602"/>
      <c r="L8" s="602"/>
      <c r="M8" s="602"/>
    </row>
    <row r="9" spans="1:14" x14ac:dyDescent="0.25">
      <c r="A9" s="603">
        <v>1</v>
      </c>
      <c r="B9" s="604" t="s">
        <v>14</v>
      </c>
      <c r="C9" s="605">
        <v>20931.573899999999</v>
      </c>
      <c r="D9" s="605">
        <v>23137.14</v>
      </c>
      <c r="E9" s="605">
        <v>38504.746899999998</v>
      </c>
      <c r="F9" s="605">
        <v>100152.9779</v>
      </c>
      <c r="G9" s="605">
        <f>SUM(C9:F9)</f>
        <v>182726.4387</v>
      </c>
      <c r="H9" s="605">
        <v>21375.316329456</v>
      </c>
      <c r="I9" s="605">
        <v>23354.164456806</v>
      </c>
      <c r="J9" s="605">
        <v>38839.234821001002</v>
      </c>
      <c r="K9" s="605">
        <v>93984.08</v>
      </c>
      <c r="L9" s="605">
        <f>SUM(H9:K9)</f>
        <v>177552.79560726299</v>
      </c>
      <c r="M9" s="605">
        <f>L9-G9</f>
        <v>-5173.6430927370093</v>
      </c>
    </row>
    <row r="10" spans="1:14" x14ac:dyDescent="0.25">
      <c r="A10" s="603">
        <v>2</v>
      </c>
      <c r="B10" s="604" t="s">
        <v>15</v>
      </c>
      <c r="C10" s="605">
        <v>13871.4146</v>
      </c>
      <c r="D10" s="605">
        <v>34346.830300000001</v>
      </c>
      <c r="E10" s="605">
        <v>49585.687700000002</v>
      </c>
      <c r="F10" s="605">
        <v>112722.247</v>
      </c>
      <c r="G10" s="605">
        <f t="shared" ref="G10:G12" si="0">SUM(C10:F10)</f>
        <v>210526.1796</v>
      </c>
      <c r="H10" s="605">
        <v>14057.416999999999</v>
      </c>
      <c r="I10" s="605">
        <v>35226.208500000001</v>
      </c>
      <c r="J10" s="605">
        <v>50554.952499999999</v>
      </c>
      <c r="K10" s="605">
        <v>115057.3561</v>
      </c>
      <c r="L10" s="605">
        <f t="shared" ref="L10:L12" si="1">SUM(H10:K10)</f>
        <v>214895.93410000001</v>
      </c>
      <c r="M10" s="605">
        <f t="shared" ref="M10:M12" si="2">L10-G10</f>
        <v>4369.75450000001</v>
      </c>
    </row>
    <row r="11" spans="1:14" x14ac:dyDescent="0.25">
      <c r="A11" s="603">
        <v>3</v>
      </c>
      <c r="B11" s="604" t="s">
        <v>16</v>
      </c>
      <c r="C11" s="605">
        <v>5073.16002045</v>
      </c>
      <c r="D11" s="605">
        <v>9043.3027564589993</v>
      </c>
      <c r="E11" s="605">
        <v>17776.242195457002</v>
      </c>
      <c r="F11" s="605">
        <v>42099.531745849003</v>
      </c>
      <c r="G11" s="605">
        <f t="shared" si="0"/>
        <v>73992.236718215005</v>
      </c>
      <c r="H11" s="605">
        <v>4333.3685811630603</v>
      </c>
      <c r="I11" s="605">
        <v>7121.4522985418398</v>
      </c>
      <c r="J11" s="605">
        <v>11433.6054692463</v>
      </c>
      <c r="K11" s="605">
        <v>41744.39</v>
      </c>
      <c r="L11" s="605">
        <f t="shared" si="1"/>
        <v>64632.816348951201</v>
      </c>
      <c r="M11" s="605">
        <f t="shared" si="2"/>
        <v>-9359.4203692638039</v>
      </c>
    </row>
    <row r="12" spans="1:14" x14ac:dyDescent="0.25">
      <c r="A12" s="603">
        <v>4</v>
      </c>
      <c r="B12" s="604" t="s">
        <v>17</v>
      </c>
      <c r="C12" s="605">
        <v>7468.37</v>
      </c>
      <c r="D12" s="605">
        <v>6820.79</v>
      </c>
      <c r="E12" s="605">
        <v>11084.13</v>
      </c>
      <c r="F12" s="605">
        <v>26060.62</v>
      </c>
      <c r="G12" s="605">
        <f t="shared" si="0"/>
        <v>51433.91</v>
      </c>
      <c r="H12" s="605">
        <v>7655.6</v>
      </c>
      <c r="I12" s="605">
        <v>7160.31</v>
      </c>
      <c r="J12" s="605">
        <v>11100.69</v>
      </c>
      <c r="K12" s="605">
        <v>25767.11</v>
      </c>
      <c r="L12" s="605">
        <f t="shared" si="1"/>
        <v>51683.71</v>
      </c>
      <c r="M12" s="605">
        <f t="shared" si="2"/>
        <v>249.79999999999563</v>
      </c>
    </row>
    <row r="13" spans="1:14" x14ac:dyDescent="0.25">
      <c r="A13" s="600"/>
      <c r="B13" s="600" t="s">
        <v>18</v>
      </c>
      <c r="C13" s="606">
        <f t="shared" ref="C13:M13" si="3">SUM(C9:C12)</f>
        <v>47344.518520450001</v>
      </c>
      <c r="D13" s="606">
        <f t="shared" si="3"/>
        <v>73348.063056458996</v>
      </c>
      <c r="E13" s="606">
        <f t="shared" si="3"/>
        <v>116950.80679545701</v>
      </c>
      <c r="F13" s="606">
        <f t="shared" si="3"/>
        <v>281035.37664584903</v>
      </c>
      <c r="G13" s="606">
        <f t="shared" si="3"/>
        <v>518678.76501821494</v>
      </c>
      <c r="H13" s="606">
        <f t="shared" si="3"/>
        <v>47421.701910619064</v>
      </c>
      <c r="I13" s="606">
        <f t="shared" si="3"/>
        <v>72862.135255347835</v>
      </c>
      <c r="J13" s="606">
        <f t="shared" si="3"/>
        <v>111928.4827902473</v>
      </c>
      <c r="K13" s="606">
        <f t="shared" si="3"/>
        <v>276552.93609999999</v>
      </c>
      <c r="L13" s="606">
        <f t="shared" si="3"/>
        <v>508765.25605621422</v>
      </c>
      <c r="M13" s="606">
        <f t="shared" si="3"/>
        <v>-9913.5089620008075</v>
      </c>
    </row>
    <row r="14" spans="1:14" x14ac:dyDescent="0.25">
      <c r="A14" s="1141" t="s">
        <v>884</v>
      </c>
      <c r="B14" s="1141"/>
      <c r="C14" s="606"/>
      <c r="D14" s="606"/>
      <c r="E14" s="606"/>
      <c r="F14" s="607"/>
      <c r="G14" s="607"/>
      <c r="H14" s="608"/>
      <c r="I14" s="606"/>
      <c r="J14" s="608"/>
      <c r="K14" s="608"/>
      <c r="L14" s="608"/>
      <c r="M14" s="608"/>
      <c r="N14" s="609"/>
    </row>
    <row r="15" spans="1:14" x14ac:dyDescent="0.25">
      <c r="A15" s="610">
        <v>1</v>
      </c>
      <c r="B15" s="604" t="s">
        <v>21</v>
      </c>
      <c r="C15" s="605">
        <v>821.66</v>
      </c>
      <c r="D15" s="605">
        <v>764.94</v>
      </c>
      <c r="E15" s="605">
        <v>2428.39</v>
      </c>
      <c r="F15" s="605">
        <v>6496.4</v>
      </c>
      <c r="G15" s="605">
        <f t="shared" ref="G15:G22" si="4">SUM(C15:F15)</f>
        <v>10511.39</v>
      </c>
      <c r="H15" s="605">
        <v>833.04</v>
      </c>
      <c r="I15" s="605">
        <v>734.11</v>
      </c>
      <c r="J15" s="605">
        <v>2473.4499999999998</v>
      </c>
      <c r="K15" s="605">
        <v>7060.03</v>
      </c>
      <c r="L15" s="605">
        <f t="shared" ref="L15:L22" si="5">SUM(H15:K15)</f>
        <v>11100.63</v>
      </c>
      <c r="M15" s="605">
        <f t="shared" ref="M15:M22" si="6">L15-G15</f>
        <v>589.23999999999978</v>
      </c>
      <c r="N15" s="609"/>
    </row>
    <row r="16" spans="1:14" x14ac:dyDescent="0.25">
      <c r="A16" s="610">
        <v>2</v>
      </c>
      <c r="B16" s="604" t="s">
        <v>22</v>
      </c>
      <c r="C16" s="605">
        <v>224.291261386</v>
      </c>
      <c r="D16" s="605">
        <v>329.38988196100001</v>
      </c>
      <c r="E16" s="605">
        <v>1075.832065799</v>
      </c>
      <c r="F16" s="605">
        <v>1432.568151143</v>
      </c>
      <c r="G16" s="605">
        <f t="shared" si="4"/>
        <v>3062.0813602890003</v>
      </c>
      <c r="H16" s="605">
        <v>229.58099999999999</v>
      </c>
      <c r="I16" s="605">
        <v>329.41320000000002</v>
      </c>
      <c r="J16" s="605">
        <v>1105.6872000000001</v>
      </c>
      <c r="K16" s="605">
        <v>1426.8154</v>
      </c>
      <c r="L16" s="605">
        <f t="shared" si="5"/>
        <v>3091.4967999999999</v>
      </c>
      <c r="M16" s="605">
        <f t="shared" si="6"/>
        <v>29.415439710999635</v>
      </c>
      <c r="N16" s="609"/>
    </row>
    <row r="17" spans="1:14" x14ac:dyDescent="0.25">
      <c r="A17" s="610">
        <v>3</v>
      </c>
      <c r="B17" s="604" t="s">
        <v>23</v>
      </c>
      <c r="C17" s="605">
        <v>167.1523</v>
      </c>
      <c r="D17" s="605">
        <v>454.2</v>
      </c>
      <c r="E17" s="605">
        <v>968.67</v>
      </c>
      <c r="F17" s="605">
        <v>3616.636</v>
      </c>
      <c r="G17" s="605">
        <f t="shared" si="4"/>
        <v>5206.6583000000001</v>
      </c>
      <c r="H17" s="605">
        <v>157.4153</v>
      </c>
      <c r="I17" s="605">
        <v>473.65210000000002</v>
      </c>
      <c r="J17" s="605">
        <v>960.25909999999999</v>
      </c>
      <c r="K17" s="605">
        <v>3904.8263999999999</v>
      </c>
      <c r="L17" s="605">
        <f t="shared" si="5"/>
        <v>5496.1529</v>
      </c>
      <c r="M17" s="605">
        <f t="shared" si="6"/>
        <v>289.49459999999999</v>
      </c>
      <c r="N17" s="609"/>
    </row>
    <row r="18" spans="1:14" x14ac:dyDescent="0.25">
      <c r="A18" s="610">
        <v>4</v>
      </c>
      <c r="B18" s="604" t="s">
        <v>24</v>
      </c>
      <c r="C18" s="605">
        <v>242.69560000000001</v>
      </c>
      <c r="D18" s="605">
        <v>840.63620000000003</v>
      </c>
      <c r="E18" s="605">
        <v>2661.1747</v>
      </c>
      <c r="F18" s="605">
        <v>10581.165499999999</v>
      </c>
      <c r="G18" s="605">
        <f t="shared" si="4"/>
        <v>14325.671999999999</v>
      </c>
      <c r="H18" s="605">
        <v>258.48500000000001</v>
      </c>
      <c r="I18" s="605">
        <v>616.2817</v>
      </c>
      <c r="J18" s="605">
        <v>2739.4113000000002</v>
      </c>
      <c r="K18" s="605">
        <v>10141.549999999999</v>
      </c>
      <c r="L18" s="605">
        <f t="shared" si="5"/>
        <v>13755.727999999999</v>
      </c>
      <c r="M18" s="605">
        <f t="shared" si="6"/>
        <v>-569.94399999999951</v>
      </c>
      <c r="N18" s="609"/>
    </row>
    <row r="19" spans="1:14" x14ac:dyDescent="0.25">
      <c r="A19" s="610">
        <v>5</v>
      </c>
      <c r="B19" s="604" t="s">
        <v>25</v>
      </c>
      <c r="C19" s="605">
        <v>908.25009999999997</v>
      </c>
      <c r="D19" s="605">
        <v>765.23149999999998</v>
      </c>
      <c r="E19" s="605">
        <v>2110.5599000000002</v>
      </c>
      <c r="F19" s="605">
        <v>4588.5101000000004</v>
      </c>
      <c r="G19" s="605">
        <f t="shared" si="4"/>
        <v>8372.5516000000007</v>
      </c>
      <c r="H19" s="605">
        <v>923.02170000000001</v>
      </c>
      <c r="I19" s="605">
        <v>784.41189999999995</v>
      </c>
      <c r="J19" s="605">
        <v>2108.6306</v>
      </c>
      <c r="K19" s="605">
        <v>4621.1790000000001</v>
      </c>
      <c r="L19" s="605">
        <f t="shared" si="5"/>
        <v>8437.2432000000008</v>
      </c>
      <c r="M19" s="605">
        <f t="shared" si="6"/>
        <v>64.691600000000108</v>
      </c>
      <c r="N19" s="609"/>
    </row>
    <row r="20" spans="1:14" x14ac:dyDescent="0.25">
      <c r="A20" s="610">
        <v>6</v>
      </c>
      <c r="B20" s="604" t="s">
        <v>26</v>
      </c>
      <c r="C20" s="605">
        <v>169.2013</v>
      </c>
      <c r="D20" s="605">
        <v>325.57839999999999</v>
      </c>
      <c r="E20" s="605">
        <v>2017.018</v>
      </c>
      <c r="F20" s="605">
        <v>10045.9586</v>
      </c>
      <c r="G20" s="605">
        <f t="shared" si="4"/>
        <v>12557.756300000001</v>
      </c>
      <c r="H20" s="605">
        <v>170.79</v>
      </c>
      <c r="I20" s="605">
        <v>310.14999999999998</v>
      </c>
      <c r="J20" s="605">
        <v>2019.1297999999999</v>
      </c>
      <c r="K20" s="605">
        <v>8325.48</v>
      </c>
      <c r="L20" s="605">
        <f t="shared" si="5"/>
        <v>10825.549799999999</v>
      </c>
      <c r="M20" s="605">
        <f t="shared" si="6"/>
        <v>-1732.2065000000021</v>
      </c>
      <c r="N20" s="609"/>
    </row>
    <row r="21" spans="1:14" x14ac:dyDescent="0.25">
      <c r="A21" s="610">
        <v>7</v>
      </c>
      <c r="B21" s="604" t="s">
        <v>27</v>
      </c>
      <c r="C21" s="605">
        <v>0</v>
      </c>
      <c r="D21" s="605">
        <v>34.090000000000003</v>
      </c>
      <c r="E21" s="605">
        <v>78.31</v>
      </c>
      <c r="F21" s="605">
        <v>962.66</v>
      </c>
      <c r="G21" s="605">
        <f t="shared" si="4"/>
        <v>1075.06</v>
      </c>
      <c r="H21" s="605">
        <v>12.89</v>
      </c>
      <c r="I21" s="605">
        <v>4.24</v>
      </c>
      <c r="J21" s="605">
        <v>50.49</v>
      </c>
      <c r="K21" s="605">
        <v>274.18</v>
      </c>
      <c r="L21" s="605">
        <f t="shared" si="5"/>
        <v>341.8</v>
      </c>
      <c r="M21" s="605">
        <f t="shared" si="6"/>
        <v>-733.26</v>
      </c>
      <c r="N21" s="609"/>
    </row>
    <row r="22" spans="1:14" x14ac:dyDescent="0.25">
      <c r="A22" s="610">
        <v>8</v>
      </c>
      <c r="B22" s="604" t="s">
        <v>28</v>
      </c>
      <c r="C22" s="605">
        <v>122.4276</v>
      </c>
      <c r="D22" s="605">
        <v>131.34049999999999</v>
      </c>
      <c r="E22" s="605">
        <v>415.13740000000001</v>
      </c>
      <c r="F22" s="605">
        <v>1999.4530999999999</v>
      </c>
      <c r="G22" s="605">
        <f t="shared" si="4"/>
        <v>2668.3586</v>
      </c>
      <c r="H22" s="605">
        <v>120.2799</v>
      </c>
      <c r="I22" s="605">
        <v>163.5445</v>
      </c>
      <c r="J22" s="605">
        <v>401.63420000000002</v>
      </c>
      <c r="K22" s="605">
        <v>2000.4014</v>
      </c>
      <c r="L22" s="605">
        <f t="shared" si="5"/>
        <v>2685.8599999999997</v>
      </c>
      <c r="M22" s="605">
        <f t="shared" si="6"/>
        <v>17.501399999999649</v>
      </c>
      <c r="N22" s="609"/>
    </row>
    <row r="23" spans="1:14" x14ac:dyDescent="0.25">
      <c r="A23" s="611"/>
      <c r="B23" s="612" t="s">
        <v>29</v>
      </c>
      <c r="C23" s="606">
        <f t="shared" ref="C23:M23" si="7">SUM(C15:C22)</f>
        <v>2655.6781613859998</v>
      </c>
      <c r="D23" s="606">
        <f t="shared" si="7"/>
        <v>3645.4064819609998</v>
      </c>
      <c r="E23" s="606">
        <f t="shared" si="7"/>
        <v>11755.092065798999</v>
      </c>
      <c r="F23" s="606">
        <f t="shared" si="7"/>
        <v>39723.351451142997</v>
      </c>
      <c r="G23" s="606">
        <f t="shared" si="7"/>
        <v>57779.528160288995</v>
      </c>
      <c r="H23" s="606">
        <f t="shared" si="7"/>
        <v>2705.5028999999995</v>
      </c>
      <c r="I23" s="606">
        <f t="shared" si="7"/>
        <v>3415.8034000000002</v>
      </c>
      <c r="J23" s="606">
        <f t="shared" si="7"/>
        <v>11858.692200000001</v>
      </c>
      <c r="K23" s="606">
        <f t="shared" si="7"/>
        <v>37754.462200000002</v>
      </c>
      <c r="L23" s="606">
        <f t="shared" si="7"/>
        <v>55734.460700000003</v>
      </c>
      <c r="M23" s="606">
        <f t="shared" si="7"/>
        <v>-2045.0674602890026</v>
      </c>
      <c r="N23" s="609"/>
    </row>
    <row r="24" spans="1:14" x14ac:dyDescent="0.25">
      <c r="A24" s="611" t="s">
        <v>30</v>
      </c>
      <c r="B24" s="612" t="s">
        <v>31</v>
      </c>
      <c r="C24" s="606"/>
      <c r="D24" s="606"/>
      <c r="E24" s="606"/>
      <c r="F24" s="606"/>
      <c r="G24" s="606"/>
      <c r="H24" s="608"/>
      <c r="I24" s="606"/>
      <c r="J24" s="608"/>
      <c r="K24" s="608"/>
      <c r="L24" s="608"/>
      <c r="M24" s="608"/>
      <c r="N24" s="609"/>
    </row>
    <row r="25" spans="1:14" x14ac:dyDescent="0.25">
      <c r="A25" s="613">
        <v>1</v>
      </c>
      <c r="B25" s="604" t="s">
        <v>32</v>
      </c>
      <c r="C25" s="605">
        <v>132.75819666800001</v>
      </c>
      <c r="D25" s="605">
        <v>1013.2262745238201</v>
      </c>
      <c r="E25" s="605">
        <v>4049.4143123912399</v>
      </c>
      <c r="F25" s="605">
        <v>6214.7622508301301</v>
      </c>
      <c r="G25" s="605">
        <f t="shared" ref="G25:G45" si="8">SUM(C25:F25)</f>
        <v>11410.161034413191</v>
      </c>
      <c r="H25" s="605">
        <v>312.55823157399999</v>
      </c>
      <c r="I25" s="605">
        <v>614.92728740414998</v>
      </c>
      <c r="J25" s="605">
        <v>4180.6815393389697</v>
      </c>
      <c r="K25" s="605">
        <v>5968.1913472140805</v>
      </c>
      <c r="L25" s="605">
        <f t="shared" ref="L25:L45" si="9">SUM(H25:K25)</f>
        <v>11076.3584055312</v>
      </c>
      <c r="M25" s="605">
        <f t="shared" ref="M25:M45" si="10">L25-G25</f>
        <v>-333.80262888199104</v>
      </c>
      <c r="N25" s="609"/>
    </row>
    <row r="26" spans="1:14" x14ac:dyDescent="0.25">
      <c r="A26" s="613">
        <v>2</v>
      </c>
      <c r="B26" s="604" t="s">
        <v>33</v>
      </c>
      <c r="C26" s="605">
        <v>5143.3238487179997</v>
      </c>
      <c r="D26" s="605">
        <v>9304.0391822019992</v>
      </c>
      <c r="E26" s="605">
        <v>14310.746912418999</v>
      </c>
      <c r="F26" s="605">
        <v>19136.673088083</v>
      </c>
      <c r="G26" s="605">
        <f t="shared" si="8"/>
        <v>47894.783031421997</v>
      </c>
      <c r="H26" s="605">
        <v>5158.6518999999998</v>
      </c>
      <c r="I26" s="605">
        <v>9299.643</v>
      </c>
      <c r="J26" s="605">
        <v>14450.824500000001</v>
      </c>
      <c r="K26" s="605">
        <v>19124.270400000001</v>
      </c>
      <c r="L26" s="605">
        <f t="shared" si="9"/>
        <v>48033.389800000004</v>
      </c>
      <c r="M26" s="605">
        <f t="shared" si="10"/>
        <v>138.60676857800718</v>
      </c>
      <c r="N26" s="609"/>
    </row>
    <row r="27" spans="1:14" x14ac:dyDescent="0.25">
      <c r="A27" s="613">
        <v>3</v>
      </c>
      <c r="B27" s="604" t="s">
        <v>34</v>
      </c>
      <c r="C27" s="605">
        <v>1138.43505491</v>
      </c>
      <c r="D27" s="605">
        <v>843.63453342499997</v>
      </c>
      <c r="E27" s="605">
        <v>2350.046454668</v>
      </c>
      <c r="F27" s="605">
        <v>20089.041836937999</v>
      </c>
      <c r="G27" s="605">
        <f t="shared" si="8"/>
        <v>24421.157879940998</v>
      </c>
      <c r="H27" s="605">
        <v>1221.4639694049999</v>
      </c>
      <c r="I27" s="605">
        <v>834.64627585599999</v>
      </c>
      <c r="J27" s="605">
        <v>2430.3866945270001</v>
      </c>
      <c r="K27" s="605">
        <v>22840.207168117999</v>
      </c>
      <c r="L27" s="605">
        <f t="shared" si="9"/>
        <v>27326.704107906</v>
      </c>
      <c r="M27" s="605">
        <f t="shared" si="10"/>
        <v>2905.5462279650019</v>
      </c>
      <c r="N27" s="609"/>
    </row>
    <row r="28" spans="1:14" x14ac:dyDescent="0.25">
      <c r="A28" s="613">
        <v>4</v>
      </c>
      <c r="B28" s="604" t="s">
        <v>35</v>
      </c>
      <c r="C28" s="605">
        <v>18.770199999999999</v>
      </c>
      <c r="D28" s="605">
        <v>0</v>
      </c>
      <c r="E28" s="605">
        <v>629.91390000000001</v>
      </c>
      <c r="F28" s="605">
        <v>0</v>
      </c>
      <c r="G28" s="605">
        <f t="shared" si="8"/>
        <v>648.68410000000006</v>
      </c>
      <c r="H28" s="605">
        <v>20.5854</v>
      </c>
      <c r="I28" s="605">
        <v>0</v>
      </c>
      <c r="J28" s="605">
        <v>699.85180000000003</v>
      </c>
      <c r="K28" s="605">
        <v>0</v>
      </c>
      <c r="L28" s="605">
        <f>SUM(H28:K28)</f>
        <v>720.43720000000008</v>
      </c>
      <c r="M28" s="605">
        <f>L28-G28</f>
        <v>71.753100000000018</v>
      </c>
      <c r="N28" s="609"/>
    </row>
    <row r="29" spans="1:14" x14ac:dyDescent="0.25">
      <c r="A29" s="613">
        <v>5</v>
      </c>
      <c r="B29" s="604" t="s">
        <v>36</v>
      </c>
      <c r="C29" s="605">
        <v>0</v>
      </c>
      <c r="D29" s="605">
        <v>90.312414459999999</v>
      </c>
      <c r="E29" s="605">
        <v>199.46413845000001</v>
      </c>
      <c r="F29" s="605">
        <v>2384.9860873600001</v>
      </c>
      <c r="G29" s="605">
        <f t="shared" si="8"/>
        <v>2674.7626402700002</v>
      </c>
      <c r="H29" s="605">
        <v>0</v>
      </c>
      <c r="I29" s="605">
        <v>88.778788128000002</v>
      </c>
      <c r="J29" s="605">
        <v>194.957739656</v>
      </c>
      <c r="K29" s="605">
        <v>2017.7194727829999</v>
      </c>
      <c r="L29" s="605">
        <f t="shared" si="9"/>
        <v>2301.456000567</v>
      </c>
      <c r="M29" s="605">
        <f t="shared" si="10"/>
        <v>-373.3066397030002</v>
      </c>
      <c r="N29" s="609"/>
    </row>
    <row r="30" spans="1:14" x14ac:dyDescent="0.25">
      <c r="A30" s="613">
        <v>6</v>
      </c>
      <c r="B30" s="604" t="s">
        <v>37</v>
      </c>
      <c r="C30" s="605">
        <v>0</v>
      </c>
      <c r="D30" s="605">
        <v>12.74</v>
      </c>
      <c r="E30" s="605">
        <v>49.17</v>
      </c>
      <c r="F30" s="605">
        <v>302</v>
      </c>
      <c r="G30" s="605">
        <f t="shared" si="8"/>
        <v>363.91</v>
      </c>
      <c r="H30" s="605">
        <v>0</v>
      </c>
      <c r="I30" s="605">
        <v>12.74</v>
      </c>
      <c r="J30" s="605">
        <v>49.17</v>
      </c>
      <c r="K30" s="605">
        <v>302</v>
      </c>
      <c r="L30" s="605">
        <f t="shared" si="9"/>
        <v>363.91</v>
      </c>
      <c r="M30" s="605">
        <f t="shared" si="10"/>
        <v>0</v>
      </c>
      <c r="N30" s="609"/>
    </row>
    <row r="31" spans="1:14" x14ac:dyDescent="0.25">
      <c r="A31" s="613">
        <v>7</v>
      </c>
      <c r="B31" s="604" t="s">
        <v>38</v>
      </c>
      <c r="C31" s="605">
        <v>599.12279999999998</v>
      </c>
      <c r="D31" s="605">
        <v>842.14909999999998</v>
      </c>
      <c r="E31" s="605">
        <v>976.63890000000004</v>
      </c>
      <c r="F31" s="605">
        <v>4108.4058999999997</v>
      </c>
      <c r="G31" s="605">
        <f t="shared" si="8"/>
        <v>6526.3166999999994</v>
      </c>
      <c r="H31" s="605">
        <v>613.55859999999996</v>
      </c>
      <c r="I31" s="605">
        <v>838.45609999999999</v>
      </c>
      <c r="J31" s="605">
        <v>975.79079999999999</v>
      </c>
      <c r="K31" s="605">
        <v>4201.5082000000002</v>
      </c>
      <c r="L31" s="605">
        <f t="shared" si="9"/>
        <v>6629.3137000000006</v>
      </c>
      <c r="M31" s="605">
        <f t="shared" si="10"/>
        <v>102.99700000000121</v>
      </c>
      <c r="N31" s="609"/>
    </row>
    <row r="32" spans="1:14" x14ac:dyDescent="0.25">
      <c r="A32" s="613">
        <v>8</v>
      </c>
      <c r="B32" s="604" t="s">
        <v>39</v>
      </c>
      <c r="C32" s="605">
        <v>0</v>
      </c>
      <c r="D32" s="605">
        <v>0</v>
      </c>
      <c r="E32" s="605">
        <v>23.68</v>
      </c>
      <c r="F32" s="605">
        <v>623.33000000000004</v>
      </c>
      <c r="G32" s="605">
        <f t="shared" si="8"/>
        <v>647.01</v>
      </c>
      <c r="H32" s="605">
        <v>0</v>
      </c>
      <c r="I32" s="605">
        <v>0</v>
      </c>
      <c r="J32" s="605">
        <v>23.68</v>
      </c>
      <c r="K32" s="605">
        <v>623.33000000000004</v>
      </c>
      <c r="L32" s="605">
        <f t="shared" si="9"/>
        <v>647.01</v>
      </c>
      <c r="M32" s="605">
        <f t="shared" si="10"/>
        <v>0</v>
      </c>
      <c r="N32" s="609"/>
    </row>
    <row r="33" spans="1:14" x14ac:dyDescent="0.25">
      <c r="A33" s="613">
        <v>9</v>
      </c>
      <c r="B33" s="604" t="s">
        <v>40</v>
      </c>
      <c r="C33" s="605">
        <v>0</v>
      </c>
      <c r="D33" s="605">
        <v>779.1</v>
      </c>
      <c r="E33" s="605">
        <v>148.88</v>
      </c>
      <c r="F33" s="605">
        <v>3217.75</v>
      </c>
      <c r="G33" s="605">
        <f t="shared" si="8"/>
        <v>4145.7299999999996</v>
      </c>
      <c r="H33" s="605">
        <v>0</v>
      </c>
      <c r="I33" s="605">
        <v>792.09540000000004</v>
      </c>
      <c r="J33" s="605">
        <v>150.34870000000001</v>
      </c>
      <c r="K33" s="605">
        <v>3216.9149000000002</v>
      </c>
      <c r="L33" s="605">
        <f t="shared" si="9"/>
        <v>4159.3590000000004</v>
      </c>
      <c r="M33" s="605">
        <f t="shared" si="10"/>
        <v>13.629000000000815</v>
      </c>
      <c r="N33" s="609"/>
    </row>
    <row r="34" spans="1:14" x14ac:dyDescent="0.25">
      <c r="A34" s="613">
        <v>10</v>
      </c>
      <c r="B34" s="604" t="s">
        <v>41</v>
      </c>
      <c r="C34" s="605">
        <v>27.363700000000001</v>
      </c>
      <c r="D34" s="605">
        <v>83.02</v>
      </c>
      <c r="E34" s="605">
        <v>604.29190000000006</v>
      </c>
      <c r="F34" s="605">
        <v>1690.0322000000001</v>
      </c>
      <c r="G34" s="605">
        <f t="shared" si="8"/>
        <v>2404.7078000000001</v>
      </c>
      <c r="H34" s="605">
        <v>15.558299999999999</v>
      </c>
      <c r="I34" s="605">
        <v>40.961599999999997</v>
      </c>
      <c r="J34" s="605">
        <v>476.6474</v>
      </c>
      <c r="K34" s="605">
        <v>725.79520000000002</v>
      </c>
      <c r="L34" s="605">
        <f t="shared" si="9"/>
        <v>1258.9625000000001</v>
      </c>
      <c r="M34" s="605">
        <f t="shared" si="10"/>
        <v>-1145.7453</v>
      </c>
      <c r="N34" s="609"/>
    </row>
    <row r="35" spans="1:14" x14ac:dyDescent="0.25">
      <c r="A35" s="613">
        <v>11</v>
      </c>
      <c r="B35" s="604" t="s">
        <v>42</v>
      </c>
      <c r="C35" s="605">
        <v>51.842599999999997</v>
      </c>
      <c r="D35" s="605">
        <v>614.5462</v>
      </c>
      <c r="E35" s="605">
        <v>1464.3423</v>
      </c>
      <c r="F35" s="605">
        <v>4506.8896000000004</v>
      </c>
      <c r="G35" s="605">
        <f t="shared" si="8"/>
        <v>6637.6207000000004</v>
      </c>
      <c r="H35" s="605">
        <v>48.383499999999998</v>
      </c>
      <c r="I35" s="605">
        <v>550.75070000000005</v>
      </c>
      <c r="J35" s="605">
        <v>1286.8036</v>
      </c>
      <c r="K35" s="605">
        <v>4240.2433000000001</v>
      </c>
      <c r="L35" s="605">
        <f t="shared" si="9"/>
        <v>6126.1810999999998</v>
      </c>
      <c r="M35" s="605">
        <f t="shared" si="10"/>
        <v>-511.43960000000061</v>
      </c>
      <c r="N35" s="609"/>
    </row>
    <row r="36" spans="1:14" x14ac:dyDescent="0.25">
      <c r="A36" s="613">
        <v>12</v>
      </c>
      <c r="B36" s="604" t="s">
        <v>43</v>
      </c>
      <c r="C36" s="605">
        <v>13.73</v>
      </c>
      <c r="D36" s="605">
        <v>165.09</v>
      </c>
      <c r="E36" s="605">
        <v>898.85</v>
      </c>
      <c r="F36" s="605">
        <v>4496.59</v>
      </c>
      <c r="G36" s="605">
        <f t="shared" si="8"/>
        <v>5574.26</v>
      </c>
      <c r="H36" s="605">
        <v>14.37</v>
      </c>
      <c r="I36" s="605">
        <v>166.12</v>
      </c>
      <c r="J36" s="605">
        <v>922.55</v>
      </c>
      <c r="K36" s="605">
        <v>4506.4799999999996</v>
      </c>
      <c r="L36" s="605">
        <f t="shared" si="9"/>
        <v>5609.5199999999995</v>
      </c>
      <c r="M36" s="605">
        <f t="shared" si="10"/>
        <v>35.259999999999309</v>
      </c>
      <c r="N36" s="609"/>
    </row>
    <row r="37" spans="1:14" x14ac:dyDescent="0.25">
      <c r="A37" s="613">
        <v>13</v>
      </c>
      <c r="B37" s="604" t="s">
        <v>44</v>
      </c>
      <c r="C37" s="605">
        <v>0</v>
      </c>
      <c r="D37" s="605">
        <v>105.2516</v>
      </c>
      <c r="E37" s="605">
        <v>221.67679999999999</v>
      </c>
      <c r="F37" s="605">
        <v>1077.5327</v>
      </c>
      <c r="G37" s="605">
        <f t="shared" si="8"/>
        <v>1404.4611</v>
      </c>
      <c r="H37" s="605">
        <v>0</v>
      </c>
      <c r="I37" s="605">
        <v>134.1183</v>
      </c>
      <c r="J37" s="605">
        <v>224.3177</v>
      </c>
      <c r="K37" s="605">
        <v>1050.6643999999999</v>
      </c>
      <c r="L37" s="605">
        <f t="shared" si="9"/>
        <v>1409.1003999999998</v>
      </c>
      <c r="M37" s="605">
        <f t="shared" si="10"/>
        <v>4.639299999999821</v>
      </c>
      <c r="N37" s="609"/>
    </row>
    <row r="38" spans="1:14" x14ac:dyDescent="0.25">
      <c r="A38" s="613">
        <v>14</v>
      </c>
      <c r="B38" s="604" t="s">
        <v>45</v>
      </c>
      <c r="C38" s="605">
        <v>58.74</v>
      </c>
      <c r="D38" s="605">
        <v>1.95</v>
      </c>
      <c r="E38" s="605">
        <v>662.74</v>
      </c>
      <c r="F38" s="605">
        <v>5714.11</v>
      </c>
      <c r="G38" s="605">
        <f t="shared" si="8"/>
        <v>6437.54</v>
      </c>
      <c r="H38" s="605">
        <v>53.64</v>
      </c>
      <c r="I38" s="605">
        <v>144.87</v>
      </c>
      <c r="J38" s="605">
        <v>1272.28</v>
      </c>
      <c r="K38" s="605">
        <v>4810.3</v>
      </c>
      <c r="L38" s="605">
        <f t="shared" si="9"/>
        <v>6281.09</v>
      </c>
      <c r="M38" s="605">
        <f t="shared" si="10"/>
        <v>-156.44999999999982</v>
      </c>
      <c r="N38" s="609"/>
    </row>
    <row r="39" spans="1:14" x14ac:dyDescent="0.25">
      <c r="A39" s="613">
        <v>15</v>
      </c>
      <c r="B39" s="604" t="s">
        <v>46</v>
      </c>
      <c r="C39" s="605">
        <v>1169.359160537</v>
      </c>
      <c r="D39" s="605">
        <v>2402.1341500640001</v>
      </c>
      <c r="E39" s="605">
        <v>5252.1873267179999</v>
      </c>
      <c r="F39" s="605">
        <v>92325.151702072006</v>
      </c>
      <c r="G39" s="605">
        <f t="shared" si="8"/>
        <v>101148.83233939101</v>
      </c>
      <c r="H39" s="605">
        <v>1232.0259376849999</v>
      </c>
      <c r="I39" s="605">
        <v>2523.0229633529998</v>
      </c>
      <c r="J39" s="605">
        <v>5564.8292647429998</v>
      </c>
      <c r="K39" s="605">
        <v>106437.13236567</v>
      </c>
      <c r="L39" s="605">
        <f t="shared" si="9"/>
        <v>115757.010531451</v>
      </c>
      <c r="M39" s="605">
        <f t="shared" si="10"/>
        <v>14608.17819205999</v>
      </c>
      <c r="N39" s="609"/>
    </row>
    <row r="40" spans="1:14" x14ac:dyDescent="0.25">
      <c r="A40" s="613">
        <v>16</v>
      </c>
      <c r="B40" s="604" t="s">
        <v>47</v>
      </c>
      <c r="C40" s="605">
        <v>389.537793029</v>
      </c>
      <c r="D40" s="605">
        <v>2528.9940714879999</v>
      </c>
      <c r="E40" s="605">
        <v>6656.5649787980001</v>
      </c>
      <c r="F40" s="605">
        <v>34484.361129559002</v>
      </c>
      <c r="G40" s="605">
        <f t="shared" si="8"/>
        <v>44059.457972874006</v>
      </c>
      <c r="H40" s="605">
        <v>386.749927937</v>
      </c>
      <c r="I40" s="605">
        <v>2618.527622864</v>
      </c>
      <c r="J40" s="605">
        <v>6716.4601746879998</v>
      </c>
      <c r="K40" s="605">
        <v>35618.580127533998</v>
      </c>
      <c r="L40" s="605">
        <f t="shared" si="9"/>
        <v>45340.317853023</v>
      </c>
      <c r="M40" s="605">
        <f t="shared" si="10"/>
        <v>1280.8598801489934</v>
      </c>
      <c r="N40" s="609"/>
    </row>
    <row r="41" spans="1:14" x14ac:dyDescent="0.25">
      <c r="A41" s="613">
        <v>17</v>
      </c>
      <c r="B41" s="604" t="s">
        <v>48</v>
      </c>
      <c r="C41" s="605">
        <v>2003.4992320692299</v>
      </c>
      <c r="D41" s="605">
        <v>1133.5523053285599</v>
      </c>
      <c r="E41" s="605">
        <v>6408.4746609222002</v>
      </c>
      <c r="F41" s="605">
        <v>51952.469573989998</v>
      </c>
      <c r="G41" s="605">
        <f t="shared" si="8"/>
        <v>61497.995772309987</v>
      </c>
      <c r="H41" s="605">
        <v>1902.5297876375801</v>
      </c>
      <c r="I41" s="605">
        <v>1305.94124458232</v>
      </c>
      <c r="J41" s="605">
        <v>7459.8829840630997</v>
      </c>
      <c r="K41" s="605">
        <v>61829.035814536001</v>
      </c>
      <c r="L41" s="605">
        <f t="shared" si="9"/>
        <v>72497.389830818996</v>
      </c>
      <c r="M41" s="605">
        <f t="shared" si="10"/>
        <v>10999.394058509009</v>
      </c>
      <c r="N41" s="609"/>
    </row>
    <row r="42" spans="1:14" x14ac:dyDescent="0.25">
      <c r="A42" s="613">
        <v>18</v>
      </c>
      <c r="B42" s="604" t="s">
        <v>49</v>
      </c>
      <c r="C42" s="605">
        <v>272.45</v>
      </c>
      <c r="D42" s="605">
        <v>44.58</v>
      </c>
      <c r="E42" s="605">
        <v>342.68</v>
      </c>
      <c r="F42" s="605">
        <v>5000.95</v>
      </c>
      <c r="G42" s="605">
        <f t="shared" si="8"/>
        <v>5660.66</v>
      </c>
      <c r="H42" s="605">
        <v>272.45</v>
      </c>
      <c r="I42" s="605">
        <v>44.58</v>
      </c>
      <c r="J42" s="605">
        <v>342.68</v>
      </c>
      <c r="K42" s="605">
        <v>5000.95</v>
      </c>
      <c r="L42" s="605">
        <f t="shared" si="9"/>
        <v>5660.66</v>
      </c>
      <c r="M42" s="605">
        <f t="shared" si="10"/>
        <v>0</v>
      </c>
      <c r="N42" s="609"/>
    </row>
    <row r="43" spans="1:14" x14ac:dyDescent="0.25">
      <c r="A43" s="613">
        <v>19</v>
      </c>
      <c r="B43" s="604" t="s">
        <v>50</v>
      </c>
      <c r="C43" s="605">
        <v>0</v>
      </c>
      <c r="D43" s="605">
        <v>9.2278000000000002</v>
      </c>
      <c r="E43" s="605">
        <v>141.69579999999999</v>
      </c>
      <c r="F43" s="605">
        <v>308.3999</v>
      </c>
      <c r="G43" s="605">
        <f t="shared" si="8"/>
        <v>459.32349999999997</v>
      </c>
      <c r="H43" s="605">
        <v>0</v>
      </c>
      <c r="I43" s="605">
        <v>10.5084</v>
      </c>
      <c r="J43" s="605">
        <v>149.91329999999999</v>
      </c>
      <c r="K43" s="605">
        <v>384.64249999999998</v>
      </c>
      <c r="L43" s="605">
        <f t="shared" si="9"/>
        <v>545.06420000000003</v>
      </c>
      <c r="M43" s="605">
        <f t="shared" si="10"/>
        <v>85.740700000000061</v>
      </c>
      <c r="N43" s="609"/>
    </row>
    <row r="44" spans="1:14" x14ac:dyDescent="0.25">
      <c r="A44" s="613">
        <v>20</v>
      </c>
      <c r="B44" s="604" t="s">
        <v>51</v>
      </c>
      <c r="C44" s="605">
        <v>65.127504896000005</v>
      </c>
      <c r="D44" s="605">
        <v>19.300715371999999</v>
      </c>
      <c r="E44" s="605">
        <v>436.19361846499999</v>
      </c>
      <c r="F44" s="605">
        <v>902.46876203922</v>
      </c>
      <c r="G44" s="605">
        <f t="shared" si="8"/>
        <v>1423.0906007722201</v>
      </c>
      <c r="H44" s="605">
        <v>55.092937489000001</v>
      </c>
      <c r="I44" s="605">
        <v>19.661683762999999</v>
      </c>
      <c r="J44" s="605">
        <v>412.43111033000002</v>
      </c>
      <c r="K44" s="605">
        <v>839.47078319396803</v>
      </c>
      <c r="L44" s="605">
        <f t="shared" si="9"/>
        <v>1326.6565147759679</v>
      </c>
      <c r="M44" s="605">
        <f t="shared" si="10"/>
        <v>-96.434085996252179</v>
      </c>
      <c r="N44" s="609"/>
    </row>
    <row r="45" spans="1:14" x14ac:dyDescent="0.25">
      <c r="A45" s="613">
        <v>21</v>
      </c>
      <c r="B45" s="604" t="s">
        <v>52</v>
      </c>
      <c r="C45" s="605">
        <v>12.695433163000599</v>
      </c>
      <c r="D45" s="605">
        <v>130.81958001400301</v>
      </c>
      <c r="E45" s="605">
        <v>312.52573273199999</v>
      </c>
      <c r="F45" s="605">
        <v>5121.5653948110103</v>
      </c>
      <c r="G45" s="605">
        <f t="shared" si="8"/>
        <v>5577.6061407200141</v>
      </c>
      <c r="H45" s="605">
        <v>12.5170258540007</v>
      </c>
      <c r="I45" s="605">
        <v>128.88763496700099</v>
      </c>
      <c r="J45" s="605">
        <v>420.97176481600002</v>
      </c>
      <c r="K45" s="605">
        <v>6371.8717191964597</v>
      </c>
      <c r="L45" s="605">
        <f t="shared" si="9"/>
        <v>6934.2481448334611</v>
      </c>
      <c r="M45" s="605">
        <f t="shared" si="10"/>
        <v>1356.642004113447</v>
      </c>
      <c r="N45" s="609"/>
    </row>
    <row r="46" spans="1:14" x14ac:dyDescent="0.25">
      <c r="A46" s="611"/>
      <c r="B46" s="612" t="s">
        <v>53</v>
      </c>
      <c r="C46" s="606">
        <f>SUM(C25:C45)</f>
        <v>11096.75552399023</v>
      </c>
      <c r="D46" s="606">
        <f t="shared" ref="D46:M46" si="11">SUM(D25:D45)</f>
        <v>20123.667926877388</v>
      </c>
      <c r="E46" s="606">
        <f t="shared" si="11"/>
        <v>46140.17773556344</v>
      </c>
      <c r="F46" s="606">
        <f t="shared" si="11"/>
        <v>263657.4701256823</v>
      </c>
      <c r="G46" s="606">
        <f t="shared" si="11"/>
        <v>341018.07131211343</v>
      </c>
      <c r="H46" s="606">
        <f t="shared" si="11"/>
        <v>11320.135517581582</v>
      </c>
      <c r="I46" s="606">
        <f t="shared" si="11"/>
        <v>20169.237000917477</v>
      </c>
      <c r="J46" s="606">
        <f t="shared" si="11"/>
        <v>48405.45907216207</v>
      </c>
      <c r="K46" s="606">
        <f t="shared" si="11"/>
        <v>290109.30769824545</v>
      </c>
      <c r="L46" s="606">
        <f t="shared" si="11"/>
        <v>370004.13928890659</v>
      </c>
      <c r="M46" s="606">
        <f t="shared" si="11"/>
        <v>28986.067976793209</v>
      </c>
      <c r="N46" s="609"/>
    </row>
    <row r="47" spans="1:14" x14ac:dyDescent="0.25">
      <c r="A47" s="611" t="s">
        <v>54</v>
      </c>
      <c r="B47" s="612" t="s">
        <v>55</v>
      </c>
      <c r="C47" s="606"/>
      <c r="D47" s="606"/>
      <c r="E47" s="606"/>
      <c r="F47" s="606"/>
      <c r="G47" s="606"/>
      <c r="H47" s="606"/>
      <c r="I47" s="606"/>
      <c r="J47" s="606"/>
      <c r="K47" s="606"/>
      <c r="L47" s="606"/>
      <c r="M47" s="606"/>
      <c r="N47" s="609"/>
    </row>
    <row r="48" spans="1:14" x14ac:dyDescent="0.25">
      <c r="A48" s="610">
        <v>1</v>
      </c>
      <c r="B48" s="604" t="s">
        <v>56</v>
      </c>
      <c r="C48" s="605">
        <v>12278.228945321</v>
      </c>
      <c r="D48" s="605">
        <v>5421.9769973789998</v>
      </c>
      <c r="E48" s="605">
        <v>8905.7823757469996</v>
      </c>
      <c r="F48" s="605">
        <v>1824.8786959280001</v>
      </c>
      <c r="G48" s="605">
        <f t="shared" ref="G48:G49" si="12">SUM(C48:F48)</f>
        <v>28430.867014374999</v>
      </c>
      <c r="H48" s="605">
        <v>12151.446599999999</v>
      </c>
      <c r="I48" s="605">
        <v>5373.9781000000003</v>
      </c>
      <c r="J48" s="605">
        <v>8960.2772000000004</v>
      </c>
      <c r="K48" s="605">
        <v>1944.9695999999999</v>
      </c>
      <c r="L48" s="605">
        <f t="shared" ref="L48:L49" si="13">SUM(H48:K48)</f>
        <v>28430.6715</v>
      </c>
      <c r="M48" s="605">
        <f t="shared" ref="M48:M49" si="14">L48-G48</f>
        <v>-0.19551437499831081</v>
      </c>
      <c r="N48" s="609"/>
    </row>
    <row r="49" spans="1:14" x14ac:dyDescent="0.25">
      <c r="A49" s="613">
        <v>2</v>
      </c>
      <c r="B49" s="604" t="s">
        <v>57</v>
      </c>
      <c r="C49" s="605">
        <v>7685.1036999999997</v>
      </c>
      <c r="D49" s="605">
        <v>3410.4178999999999</v>
      </c>
      <c r="E49" s="605">
        <v>4082.8762000000002</v>
      </c>
      <c r="F49" s="605">
        <v>0</v>
      </c>
      <c r="G49" s="605">
        <f t="shared" si="12"/>
        <v>15178.397800000001</v>
      </c>
      <c r="H49" s="605">
        <v>7639.2325000000001</v>
      </c>
      <c r="I49" s="605">
        <v>3428.6682999999998</v>
      </c>
      <c r="J49" s="605">
        <v>4315.8870999999999</v>
      </c>
      <c r="K49" s="605">
        <v>0</v>
      </c>
      <c r="L49" s="605">
        <f t="shared" si="13"/>
        <v>15383.787899999999</v>
      </c>
      <c r="M49" s="605">
        <f t="shared" si="14"/>
        <v>205.39009999999871</v>
      </c>
      <c r="N49" s="609"/>
    </row>
    <row r="50" spans="1:14" x14ac:dyDescent="0.25">
      <c r="A50" s="610"/>
      <c r="B50" s="612" t="s">
        <v>58</v>
      </c>
      <c r="C50" s="606">
        <f t="shared" ref="C50:M50" si="15">SUM(C48:C49)</f>
        <v>19963.332645320999</v>
      </c>
      <c r="D50" s="606">
        <f t="shared" si="15"/>
        <v>8832.3948973789993</v>
      </c>
      <c r="E50" s="606">
        <f t="shared" si="15"/>
        <v>12988.658575747</v>
      </c>
      <c r="F50" s="606">
        <f t="shared" si="15"/>
        <v>1824.8786959280001</v>
      </c>
      <c r="G50" s="606">
        <f t="shared" si="15"/>
        <v>43609.264814374998</v>
      </c>
      <c r="H50" s="606">
        <f t="shared" si="15"/>
        <v>19790.679100000001</v>
      </c>
      <c r="I50" s="606">
        <f t="shared" si="15"/>
        <v>8802.6463999999996</v>
      </c>
      <c r="J50" s="606">
        <f t="shared" si="15"/>
        <v>13276.1643</v>
      </c>
      <c r="K50" s="606">
        <f t="shared" si="15"/>
        <v>1944.9695999999999</v>
      </c>
      <c r="L50" s="606">
        <f t="shared" si="15"/>
        <v>43814.4594</v>
      </c>
      <c r="M50" s="606">
        <f t="shared" si="15"/>
        <v>205.1945856250004</v>
      </c>
      <c r="N50" s="609"/>
    </row>
    <row r="51" spans="1:14" x14ac:dyDescent="0.25">
      <c r="A51" s="1142" t="s">
        <v>59</v>
      </c>
      <c r="B51" s="1143"/>
      <c r="C51" s="606">
        <f t="shared" ref="C51:M51" si="16">SUM(C13+C23+C46)</f>
        <v>61096.95220582623</v>
      </c>
      <c r="D51" s="606">
        <f t="shared" si="16"/>
        <v>97117.13746529739</v>
      </c>
      <c r="E51" s="606">
        <f t="shared" si="16"/>
        <v>174846.07659681945</v>
      </c>
      <c r="F51" s="606">
        <f t="shared" si="16"/>
        <v>584416.19822267431</v>
      </c>
      <c r="G51" s="606">
        <f t="shared" si="16"/>
        <v>917476.36449061742</v>
      </c>
      <c r="H51" s="606">
        <f t="shared" si="16"/>
        <v>61447.340328200647</v>
      </c>
      <c r="I51" s="606">
        <f t="shared" si="16"/>
        <v>96447.175656265317</v>
      </c>
      <c r="J51" s="606">
        <f t="shared" si="16"/>
        <v>172192.63406240937</v>
      </c>
      <c r="K51" s="606">
        <f t="shared" si="16"/>
        <v>604416.70599824539</v>
      </c>
      <c r="L51" s="606">
        <f t="shared" si="16"/>
        <v>934503.85604512086</v>
      </c>
      <c r="M51" s="606">
        <f t="shared" si="16"/>
        <v>17027.491554503398</v>
      </c>
      <c r="N51" s="609"/>
    </row>
    <row r="52" spans="1:14" x14ac:dyDescent="0.25">
      <c r="A52" s="1142" t="s">
        <v>877</v>
      </c>
      <c r="B52" s="1143"/>
      <c r="C52" s="606">
        <f>SUM(C50:C51)</f>
        <v>81060.284851147226</v>
      </c>
      <c r="D52" s="606">
        <f t="shared" ref="D52:M52" si="17">SUM(D50:D51)</f>
        <v>105949.53236267639</v>
      </c>
      <c r="E52" s="606">
        <f t="shared" si="17"/>
        <v>187834.73517256643</v>
      </c>
      <c r="F52" s="606">
        <f t="shared" si="17"/>
        <v>586241.07691860234</v>
      </c>
      <c r="G52" s="606">
        <f t="shared" si="17"/>
        <v>961085.62930499238</v>
      </c>
      <c r="H52" s="606">
        <f t="shared" si="17"/>
        <v>81238.019428200641</v>
      </c>
      <c r="I52" s="606">
        <f t="shared" si="17"/>
        <v>105249.82205626532</v>
      </c>
      <c r="J52" s="606">
        <f t="shared" si="17"/>
        <v>185468.79836240938</v>
      </c>
      <c r="K52" s="606">
        <f t="shared" si="17"/>
        <v>606361.67559824535</v>
      </c>
      <c r="L52" s="606">
        <f t="shared" si="17"/>
        <v>978318.31544512091</v>
      </c>
      <c r="M52" s="606">
        <f t="shared" si="17"/>
        <v>17232.686140128397</v>
      </c>
      <c r="N52" s="609"/>
    </row>
    <row r="53" spans="1:14" x14ac:dyDescent="0.25">
      <c r="A53" s="611" t="s">
        <v>61</v>
      </c>
      <c r="B53" s="612" t="s">
        <v>62</v>
      </c>
      <c r="C53" s="606"/>
      <c r="D53" s="606"/>
      <c r="E53" s="606"/>
      <c r="F53" s="606"/>
      <c r="G53" s="605"/>
      <c r="H53" s="606"/>
      <c r="I53" s="606"/>
      <c r="J53" s="606"/>
      <c r="K53" s="606"/>
      <c r="L53" s="606"/>
      <c r="M53" s="606"/>
      <c r="N53" s="609"/>
    </row>
    <row r="54" spans="1:14" x14ac:dyDescent="0.25">
      <c r="A54" s="613">
        <v>1</v>
      </c>
      <c r="B54" s="604" t="s">
        <v>63</v>
      </c>
      <c r="C54" s="605">
        <v>0</v>
      </c>
      <c r="D54" s="605">
        <v>0</v>
      </c>
      <c r="E54" s="605">
        <v>273.97160000000002</v>
      </c>
      <c r="F54" s="605">
        <v>72.657799999999995</v>
      </c>
      <c r="G54" s="605">
        <f t="shared" ref="G54:G56" si="18">SUM(C54:F54)</f>
        <v>346.62940000000003</v>
      </c>
      <c r="H54" s="605">
        <v>0</v>
      </c>
      <c r="I54" s="605">
        <v>0</v>
      </c>
      <c r="J54" s="605">
        <v>288.01409999999998</v>
      </c>
      <c r="K54" s="605">
        <v>80.425799999999995</v>
      </c>
      <c r="L54" s="605">
        <f t="shared" ref="L54:L56" si="19">SUM(H54:K54)</f>
        <v>368.43989999999997</v>
      </c>
      <c r="M54" s="605">
        <f t="shared" ref="M54:M56" si="20">L54-G54</f>
        <v>21.810499999999934</v>
      </c>
      <c r="N54" s="609"/>
    </row>
    <row r="55" spans="1:14" ht="18" x14ac:dyDescent="0.25">
      <c r="A55" s="614">
        <v>2</v>
      </c>
      <c r="B55" s="604" t="s">
        <v>64</v>
      </c>
      <c r="C55" s="605">
        <v>8930.0018624090008</v>
      </c>
      <c r="D55" s="605">
        <v>8529.752354659</v>
      </c>
      <c r="E55" s="605">
        <v>10633.458167983999</v>
      </c>
      <c r="F55" s="605">
        <v>10890.36</v>
      </c>
      <c r="G55" s="605">
        <f t="shared" si="18"/>
        <v>38983.572385052001</v>
      </c>
      <c r="H55" s="605">
        <v>8982.2710999999999</v>
      </c>
      <c r="I55" s="605">
        <v>7440.5729000000001</v>
      </c>
      <c r="J55" s="605">
        <v>10355.088299999999</v>
      </c>
      <c r="K55" s="605">
        <v>10952.643899999999</v>
      </c>
      <c r="L55" s="605">
        <f t="shared" si="19"/>
        <v>37730.576199999996</v>
      </c>
      <c r="M55" s="605">
        <f t="shared" si="20"/>
        <v>-1252.9961850520049</v>
      </c>
      <c r="N55" s="609"/>
    </row>
    <row r="56" spans="1:14" x14ac:dyDescent="0.25">
      <c r="A56" s="613">
        <v>3</v>
      </c>
      <c r="B56" s="604" t="s">
        <v>65</v>
      </c>
      <c r="C56" s="605">
        <v>0</v>
      </c>
      <c r="D56" s="605">
        <v>19.89</v>
      </c>
      <c r="E56" s="605">
        <v>170.47</v>
      </c>
      <c r="F56" s="605">
        <v>131.88999999999999</v>
      </c>
      <c r="G56" s="605">
        <f t="shared" si="18"/>
        <v>322.25</v>
      </c>
      <c r="H56" s="605">
        <v>0</v>
      </c>
      <c r="I56" s="605">
        <v>19.89</v>
      </c>
      <c r="J56" s="605">
        <v>170.47</v>
      </c>
      <c r="K56" s="605">
        <v>131.88999999999999</v>
      </c>
      <c r="L56" s="605">
        <f t="shared" si="19"/>
        <v>322.25</v>
      </c>
      <c r="M56" s="605">
        <f t="shared" si="20"/>
        <v>0</v>
      </c>
      <c r="N56" s="609"/>
    </row>
    <row r="57" spans="1:14" x14ac:dyDescent="0.25">
      <c r="A57" s="610"/>
      <c r="B57" s="612" t="s">
        <v>66</v>
      </c>
      <c r="C57" s="606">
        <f>SUM(C54:C56)</f>
        <v>8930.0018624090008</v>
      </c>
      <c r="D57" s="606">
        <f t="shared" ref="D57:M57" si="21">SUM(D54:D56)</f>
        <v>8549.6423546589995</v>
      </c>
      <c r="E57" s="606">
        <f t="shared" si="21"/>
        <v>11077.899767983999</v>
      </c>
      <c r="F57" s="606">
        <f t="shared" si="21"/>
        <v>11094.907800000001</v>
      </c>
      <c r="G57" s="606">
        <f t="shared" si="21"/>
        <v>39652.451785051999</v>
      </c>
      <c r="H57" s="606">
        <f t="shared" si="21"/>
        <v>8982.2710999999999</v>
      </c>
      <c r="I57" s="606">
        <f t="shared" si="21"/>
        <v>7460.4629000000004</v>
      </c>
      <c r="J57" s="606">
        <f t="shared" si="21"/>
        <v>10813.572399999999</v>
      </c>
      <c r="K57" s="606">
        <f t="shared" si="21"/>
        <v>11164.959699999999</v>
      </c>
      <c r="L57" s="606">
        <f t="shared" si="21"/>
        <v>38421.266099999993</v>
      </c>
      <c r="M57" s="606">
        <f t="shared" si="21"/>
        <v>-1231.1856850520048</v>
      </c>
      <c r="N57" s="609"/>
    </row>
    <row r="58" spans="1:14" x14ac:dyDescent="0.25">
      <c r="A58" s="590" t="s">
        <v>67</v>
      </c>
      <c r="B58" s="600" t="s">
        <v>68</v>
      </c>
      <c r="C58" s="606">
        <v>0</v>
      </c>
      <c r="D58" s="606">
        <v>0</v>
      </c>
      <c r="E58" s="606">
        <v>0</v>
      </c>
      <c r="F58" s="606">
        <v>0</v>
      </c>
      <c r="G58" s="605">
        <f>SUM(C58:F58)</f>
        <v>0</v>
      </c>
      <c r="H58" s="606">
        <v>0</v>
      </c>
      <c r="I58" s="606">
        <v>0</v>
      </c>
      <c r="J58" s="606">
        <v>0</v>
      </c>
      <c r="K58" s="606">
        <v>0</v>
      </c>
      <c r="L58" s="605">
        <f>SUM(H58:K58)</f>
        <v>0</v>
      </c>
      <c r="M58" s="605">
        <f>L58-G58</f>
        <v>0</v>
      </c>
      <c r="N58" s="609"/>
    </row>
    <row r="59" spans="1:14" x14ac:dyDescent="0.25">
      <c r="A59" s="590"/>
      <c r="B59" s="591" t="s">
        <v>69</v>
      </c>
      <c r="C59" s="606">
        <f>SUM(C58)</f>
        <v>0</v>
      </c>
      <c r="D59" s="606">
        <f t="shared" ref="D59:M59" si="22">SUM(D58)</f>
        <v>0</v>
      </c>
      <c r="E59" s="606">
        <f t="shared" si="22"/>
        <v>0</v>
      </c>
      <c r="F59" s="606">
        <f t="shared" si="22"/>
        <v>0</v>
      </c>
      <c r="G59" s="606">
        <f t="shared" si="22"/>
        <v>0</v>
      </c>
      <c r="H59" s="606">
        <f t="shared" si="22"/>
        <v>0</v>
      </c>
      <c r="I59" s="606">
        <f t="shared" si="22"/>
        <v>0</v>
      </c>
      <c r="J59" s="606">
        <f t="shared" si="22"/>
        <v>0</v>
      </c>
      <c r="K59" s="606">
        <f t="shared" si="22"/>
        <v>0</v>
      </c>
      <c r="L59" s="606">
        <f t="shared" si="22"/>
        <v>0</v>
      </c>
      <c r="M59" s="606">
        <f t="shared" si="22"/>
        <v>0</v>
      </c>
      <c r="N59" s="609"/>
    </row>
    <row r="60" spans="1:14" x14ac:dyDescent="0.25">
      <c r="A60" s="590" t="s">
        <v>70</v>
      </c>
      <c r="B60" s="591" t="s">
        <v>71</v>
      </c>
      <c r="C60" s="606"/>
      <c r="D60" s="606"/>
      <c r="E60" s="606"/>
      <c r="F60" s="606"/>
      <c r="G60" s="606"/>
      <c r="H60" s="606"/>
      <c r="I60" s="606"/>
      <c r="J60" s="606"/>
      <c r="K60" s="606"/>
      <c r="L60" s="606"/>
      <c r="M60" s="606"/>
      <c r="N60" s="609"/>
    </row>
    <row r="61" spans="1:14" x14ac:dyDescent="0.25">
      <c r="A61" s="613">
        <v>1</v>
      </c>
      <c r="B61" s="615" t="s">
        <v>72</v>
      </c>
      <c r="C61" s="605">
        <v>7.43</v>
      </c>
      <c r="D61" s="605">
        <v>3.68</v>
      </c>
      <c r="E61" s="605">
        <v>314.07</v>
      </c>
      <c r="F61" s="605">
        <v>383.61</v>
      </c>
      <c r="G61" s="605">
        <f t="shared" ref="G61:G64" si="23">SUM(C61:F61)</f>
        <v>708.79</v>
      </c>
      <c r="H61" s="605">
        <v>7.37</v>
      </c>
      <c r="I61" s="605">
        <v>3.84</v>
      </c>
      <c r="J61" s="605">
        <v>410.45</v>
      </c>
      <c r="K61" s="605">
        <v>405.35</v>
      </c>
      <c r="L61" s="605">
        <f t="shared" ref="L61:L64" si="24">SUM(H61:K61)</f>
        <v>827.01</v>
      </c>
      <c r="M61" s="605">
        <f t="shared" ref="M61:M64" si="25">L61-G61</f>
        <v>118.22000000000003</v>
      </c>
      <c r="N61" s="609"/>
    </row>
    <row r="62" spans="1:14" x14ac:dyDescent="0.25">
      <c r="A62" s="613">
        <v>2</v>
      </c>
      <c r="B62" s="615" t="s">
        <v>73</v>
      </c>
      <c r="C62" s="605">
        <v>13.747408</v>
      </c>
      <c r="D62" s="605">
        <v>165.91523699999999</v>
      </c>
      <c r="E62" s="605">
        <v>192.711862</v>
      </c>
      <c r="F62" s="605">
        <v>681.951415</v>
      </c>
      <c r="G62" s="605">
        <f t="shared" si="23"/>
        <v>1054.325922</v>
      </c>
      <c r="H62" s="605">
        <v>12.97688488</v>
      </c>
      <c r="I62" s="605">
        <v>204.52624946</v>
      </c>
      <c r="J62" s="605">
        <v>213.90514503</v>
      </c>
      <c r="K62" s="605">
        <v>849.75373605000004</v>
      </c>
      <c r="L62" s="605">
        <f t="shared" si="24"/>
        <v>1281.16201542</v>
      </c>
      <c r="M62" s="605">
        <f t="shared" si="25"/>
        <v>226.83609342</v>
      </c>
      <c r="N62" s="609"/>
    </row>
    <row r="63" spans="1:14" x14ac:dyDescent="0.25">
      <c r="A63" s="613">
        <v>3</v>
      </c>
      <c r="B63" s="615" t="s">
        <v>74</v>
      </c>
      <c r="C63" s="605">
        <v>0</v>
      </c>
      <c r="D63" s="605">
        <v>0</v>
      </c>
      <c r="E63" s="605">
        <v>0</v>
      </c>
      <c r="F63" s="605">
        <v>0</v>
      </c>
      <c r="G63" s="605">
        <f t="shared" si="23"/>
        <v>0</v>
      </c>
      <c r="H63" s="605">
        <v>7.9398430000000006E-2</v>
      </c>
      <c r="I63" s="605">
        <v>1.094482655</v>
      </c>
      <c r="J63" s="605">
        <v>58.102294437000097</v>
      </c>
      <c r="K63" s="605">
        <v>136.59055675499999</v>
      </c>
      <c r="L63" s="605">
        <f t="shared" si="24"/>
        <v>195.8667322770001</v>
      </c>
      <c r="M63" s="605">
        <f t="shared" si="25"/>
        <v>195.8667322770001</v>
      </c>
      <c r="N63" s="609"/>
    </row>
    <row r="64" spans="1:14" x14ac:dyDescent="0.25">
      <c r="A64" s="613">
        <v>4</v>
      </c>
      <c r="B64" s="615" t="s">
        <v>75</v>
      </c>
      <c r="C64" s="605">
        <v>0</v>
      </c>
      <c r="D64" s="605">
        <v>0</v>
      </c>
      <c r="E64" s="605">
        <v>0</v>
      </c>
      <c r="F64" s="605">
        <v>0</v>
      </c>
      <c r="G64" s="605">
        <f t="shared" si="23"/>
        <v>0</v>
      </c>
      <c r="H64" s="605">
        <v>0.43</v>
      </c>
      <c r="I64" s="605">
        <v>2.5</v>
      </c>
      <c r="J64" s="605">
        <v>4.67</v>
      </c>
      <c r="K64" s="605">
        <v>105.61</v>
      </c>
      <c r="L64" s="605">
        <f t="shared" si="24"/>
        <v>113.21</v>
      </c>
      <c r="M64" s="605">
        <f t="shared" si="25"/>
        <v>113.21</v>
      </c>
      <c r="N64" s="609"/>
    </row>
    <row r="65" spans="1:14" x14ac:dyDescent="0.25">
      <c r="A65" s="590"/>
      <c r="B65" s="591" t="s">
        <v>76</v>
      </c>
      <c r="C65" s="606">
        <f>SUM(C61:C64)</f>
        <v>21.177408</v>
      </c>
      <c r="D65" s="606">
        <f t="shared" ref="D65:M65" si="26">SUM(D61:D64)</f>
        <v>169.595237</v>
      </c>
      <c r="E65" s="606">
        <f t="shared" si="26"/>
        <v>506.78186199999999</v>
      </c>
      <c r="F65" s="606">
        <f t="shared" si="26"/>
        <v>1065.5614150000001</v>
      </c>
      <c r="G65" s="606">
        <f t="shared" si="26"/>
        <v>1763.115922</v>
      </c>
      <c r="H65" s="606">
        <f t="shared" si="26"/>
        <v>20.856283310000002</v>
      </c>
      <c r="I65" s="606">
        <f t="shared" si="26"/>
        <v>211.96073211500001</v>
      </c>
      <c r="J65" s="606">
        <f t="shared" si="26"/>
        <v>687.12743946700004</v>
      </c>
      <c r="K65" s="606">
        <f t="shared" si="26"/>
        <v>1497.3042928049999</v>
      </c>
      <c r="L65" s="606">
        <f t="shared" si="26"/>
        <v>2417.2487476970005</v>
      </c>
      <c r="M65" s="606">
        <f t="shared" si="26"/>
        <v>654.13282569700016</v>
      </c>
      <c r="N65" s="609"/>
    </row>
    <row r="66" spans="1:14" x14ac:dyDescent="0.25">
      <c r="A66" s="590" t="s">
        <v>77</v>
      </c>
      <c r="B66" s="591" t="s">
        <v>78</v>
      </c>
      <c r="C66" s="606"/>
      <c r="D66" s="606"/>
      <c r="E66" s="606"/>
      <c r="F66" s="606"/>
      <c r="G66" s="606"/>
      <c r="H66" s="606"/>
      <c r="I66" s="606"/>
      <c r="J66" s="606"/>
      <c r="K66" s="606"/>
      <c r="L66" s="606"/>
      <c r="M66" s="606"/>
      <c r="N66" s="609"/>
    </row>
    <row r="67" spans="1:14" x14ac:dyDescent="0.25">
      <c r="A67" s="613">
        <v>1</v>
      </c>
      <c r="B67" s="616" t="s">
        <v>79</v>
      </c>
      <c r="C67" s="606">
        <v>0</v>
      </c>
      <c r="D67" s="606">
        <v>47.308799999999998</v>
      </c>
      <c r="E67" s="606">
        <v>16.934799999999999</v>
      </c>
      <c r="F67" s="606">
        <v>9.4063999999999997</v>
      </c>
      <c r="G67" s="605">
        <f t="shared" ref="G67:G69" si="27">SUM(C67:F67)</f>
        <v>73.650000000000006</v>
      </c>
      <c r="H67" s="606">
        <v>0</v>
      </c>
      <c r="I67" s="606">
        <v>65.395399999999995</v>
      </c>
      <c r="J67" s="606">
        <v>10.782400000000001</v>
      </c>
      <c r="K67" s="606">
        <v>11.986499999999999</v>
      </c>
      <c r="L67" s="605">
        <f t="shared" ref="L67:L69" si="28">SUM(H67:K67)</f>
        <v>88.164299999999997</v>
      </c>
      <c r="M67" s="605">
        <f t="shared" ref="M67:M70" si="29">L67-G67</f>
        <v>14.514299999999992</v>
      </c>
      <c r="N67" s="609"/>
    </row>
    <row r="68" spans="1:14" x14ac:dyDescent="0.25">
      <c r="A68" s="613">
        <v>2</v>
      </c>
      <c r="B68" s="616" t="s">
        <v>80</v>
      </c>
      <c r="C68" s="606">
        <v>0</v>
      </c>
      <c r="D68" s="606">
        <v>0</v>
      </c>
      <c r="E68" s="606">
        <v>0</v>
      </c>
      <c r="F68" s="606">
        <v>0</v>
      </c>
      <c r="G68" s="605">
        <f t="shared" si="27"/>
        <v>0</v>
      </c>
      <c r="H68" s="606">
        <v>11.305718374</v>
      </c>
      <c r="I68" s="606">
        <v>10.942372560000001</v>
      </c>
      <c r="J68" s="606">
        <v>3.402017845</v>
      </c>
      <c r="K68" s="606">
        <v>2.9692125999999999E-2</v>
      </c>
      <c r="L68" s="605">
        <f t="shared" si="28"/>
        <v>25.679800905</v>
      </c>
      <c r="M68" s="605">
        <f t="shared" si="29"/>
        <v>25.679800905</v>
      </c>
      <c r="N68" s="609"/>
    </row>
    <row r="69" spans="1:14" x14ac:dyDescent="0.25">
      <c r="A69" s="590"/>
      <c r="B69" s="591" t="s">
        <v>81</v>
      </c>
      <c r="C69" s="606">
        <f>SUM(C67:C68)</f>
        <v>0</v>
      </c>
      <c r="D69" s="606">
        <f t="shared" ref="D69:K69" si="30">SUM(D67:D68)</f>
        <v>47.308799999999998</v>
      </c>
      <c r="E69" s="606">
        <f t="shared" si="30"/>
        <v>16.934799999999999</v>
      </c>
      <c r="F69" s="606">
        <f t="shared" si="30"/>
        <v>9.4063999999999997</v>
      </c>
      <c r="G69" s="606">
        <f t="shared" si="27"/>
        <v>73.650000000000006</v>
      </c>
      <c r="H69" s="606">
        <f t="shared" si="30"/>
        <v>11.305718374</v>
      </c>
      <c r="I69" s="606">
        <f t="shared" si="30"/>
        <v>76.337772559999991</v>
      </c>
      <c r="J69" s="606">
        <f t="shared" si="30"/>
        <v>14.184417845</v>
      </c>
      <c r="K69" s="606">
        <f t="shared" si="30"/>
        <v>12.016192126</v>
      </c>
      <c r="L69" s="606">
        <f t="shared" si="28"/>
        <v>113.84410090499998</v>
      </c>
      <c r="M69" s="606">
        <f t="shared" si="29"/>
        <v>40.194100904999971</v>
      </c>
      <c r="N69" s="609"/>
    </row>
    <row r="70" spans="1:14" ht="26.25" x14ac:dyDescent="0.4">
      <c r="A70" s="590"/>
      <c r="B70" s="591" t="s">
        <v>232</v>
      </c>
      <c r="C70" s="617">
        <f t="shared" ref="C70:L70" si="31">SUM(C52+C57+C59+C65+C69)</f>
        <v>90011.46412155623</v>
      </c>
      <c r="D70" s="617">
        <f t="shared" si="31"/>
        <v>114716.07875433538</v>
      </c>
      <c r="E70" s="617">
        <f t="shared" si="31"/>
        <v>199436.35160255042</v>
      </c>
      <c r="F70" s="617">
        <f t="shared" si="31"/>
        <v>598410.95253360237</v>
      </c>
      <c r="G70" s="617">
        <f t="shared" si="31"/>
        <v>1002574.8470120444</v>
      </c>
      <c r="H70" s="617">
        <f t="shared" si="31"/>
        <v>90252.452529884642</v>
      </c>
      <c r="I70" s="617">
        <f t="shared" si="31"/>
        <v>112998.58346094031</v>
      </c>
      <c r="J70" s="617">
        <f t="shared" si="31"/>
        <v>196983.6826197214</v>
      </c>
      <c r="K70" s="617">
        <f t="shared" si="31"/>
        <v>619035.95578317635</v>
      </c>
      <c r="L70" s="618">
        <f t="shared" si="31"/>
        <v>1019270.6743937229</v>
      </c>
      <c r="M70" s="617">
        <f t="shared" si="29"/>
        <v>16695.827381678508</v>
      </c>
      <c r="N70" s="609"/>
    </row>
    <row r="71" spans="1:14" x14ac:dyDescent="0.25">
      <c r="A71" s="37"/>
      <c r="B71" s="37"/>
      <c r="C71" s="619">
        <v>0</v>
      </c>
      <c r="D71" s="619">
        <v>0</v>
      </c>
      <c r="E71" s="619">
        <v>0</v>
      </c>
      <c r="F71" s="619">
        <v>0</v>
      </c>
      <c r="G71" s="619">
        <v>0</v>
      </c>
      <c r="H71" s="619">
        <v>0</v>
      </c>
      <c r="I71" s="619">
        <v>0</v>
      </c>
      <c r="J71" s="619">
        <v>0</v>
      </c>
      <c r="K71" s="619">
        <v>0</v>
      </c>
      <c r="L71" s="619">
        <v>0</v>
      </c>
      <c r="M71" s="619">
        <v>0</v>
      </c>
    </row>
  </sheetData>
  <mergeCells count="14">
    <mergeCell ref="H6:L6"/>
    <mergeCell ref="A14:B14"/>
    <mergeCell ref="A51:B51"/>
    <mergeCell ref="A52:B52"/>
    <mergeCell ref="A1:M1"/>
    <mergeCell ref="A2:M2"/>
    <mergeCell ref="A3:M3"/>
    <mergeCell ref="K4:M4"/>
    <mergeCell ref="A5:A7"/>
    <mergeCell ref="B5:B7"/>
    <mergeCell ref="C5:G5"/>
    <mergeCell ref="H5:L5"/>
    <mergeCell ref="M5:M7"/>
    <mergeCell ref="C6:G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1"/>
  <sheetViews>
    <sheetView zoomScale="60" zoomScaleNormal="60" workbookViewId="0">
      <selection activeCell="S15" sqref="S15"/>
    </sheetView>
  </sheetViews>
  <sheetFormatPr defaultRowHeight="15.75" x14ac:dyDescent="0.25"/>
  <cols>
    <col min="1" max="1" width="6.5703125" style="596" customWidth="1"/>
    <col min="2" max="2" width="37" style="596" customWidth="1"/>
    <col min="3" max="3" width="19.42578125" style="576" customWidth="1"/>
    <col min="4" max="4" width="15.140625" style="576" bestFit="1" customWidth="1"/>
    <col min="5" max="6" width="17" style="576" bestFit="1" customWidth="1"/>
    <col min="7" max="7" width="17.5703125" style="576" customWidth="1"/>
    <col min="8" max="8" width="15.140625" style="597" bestFit="1" customWidth="1"/>
    <col min="9" max="9" width="15.42578125" style="597" customWidth="1"/>
    <col min="10" max="10" width="16" style="597" customWidth="1"/>
    <col min="11" max="12" width="17" style="597" bestFit="1" customWidth="1"/>
    <col min="13" max="13" width="21.140625" style="576" customWidth="1"/>
    <col min="14" max="15" width="11.42578125" style="576" customWidth="1"/>
    <col min="16" max="16384" width="9.140625" style="576"/>
  </cols>
  <sheetData>
    <row r="2" spans="1:13" ht="23.25" x14ac:dyDescent="0.35">
      <c r="A2" s="1151" t="s">
        <v>1150</v>
      </c>
      <c r="B2" s="1151"/>
      <c r="C2" s="1151"/>
      <c r="D2" s="1151"/>
      <c r="E2" s="1151"/>
      <c r="F2" s="1151"/>
      <c r="G2" s="1151"/>
      <c r="H2" s="1151"/>
      <c r="I2" s="1151"/>
      <c r="J2" s="1151"/>
      <c r="K2" s="1151"/>
      <c r="L2" s="1151"/>
      <c r="M2" s="1151"/>
    </row>
    <row r="3" spans="1:13" ht="23.25" x14ac:dyDescent="0.35">
      <c r="A3" s="1152" t="s">
        <v>885</v>
      </c>
      <c r="B3" s="1152"/>
      <c r="C3" s="1152"/>
      <c r="D3" s="1152"/>
      <c r="E3" s="1152"/>
      <c r="F3" s="1152"/>
      <c r="G3" s="1152"/>
      <c r="H3" s="1152"/>
      <c r="I3" s="1152"/>
      <c r="J3" s="1152"/>
      <c r="K3" s="1152"/>
      <c r="L3" s="1152"/>
      <c r="M3" s="1152"/>
    </row>
    <row r="4" spans="1:13" ht="23.25" x14ac:dyDescent="0.35">
      <c r="A4" s="620"/>
      <c r="B4" s="620"/>
      <c r="C4" s="620"/>
      <c r="D4" s="620"/>
      <c r="E4" s="620"/>
      <c r="F4" s="620"/>
      <c r="G4" s="620"/>
      <c r="H4" s="620"/>
      <c r="I4" s="620"/>
      <c r="J4" s="620"/>
      <c r="K4" s="620"/>
      <c r="L4" s="620"/>
      <c r="M4" s="620"/>
    </row>
    <row r="5" spans="1:13" ht="22.5" x14ac:dyDescent="0.3">
      <c r="A5" s="621"/>
      <c r="B5" s="621"/>
      <c r="C5" s="621"/>
      <c r="D5" s="621"/>
      <c r="E5" s="621"/>
      <c r="F5" s="621"/>
      <c r="G5" s="621"/>
      <c r="H5" s="621"/>
      <c r="I5" s="621"/>
      <c r="J5" s="621"/>
      <c r="K5" s="1153" t="s">
        <v>886</v>
      </c>
      <c r="L5" s="1153"/>
      <c r="M5" s="1153"/>
    </row>
    <row r="6" spans="1:13" ht="20.25" x14ac:dyDescent="0.3">
      <c r="A6" s="1154" t="s">
        <v>85</v>
      </c>
      <c r="B6" s="1156"/>
      <c r="C6" s="1157" t="str">
        <f>[4]Deposit!C6</f>
        <v xml:space="preserve"> AS AT  MARCH 2020</v>
      </c>
      <c r="D6" s="1158"/>
      <c r="E6" s="1158"/>
      <c r="F6" s="1158"/>
      <c r="G6" s="1159"/>
      <c r="H6" s="1160" t="str">
        <f>[4]Deposit!H6</f>
        <v xml:space="preserve"> AS AT  JUNE 2020</v>
      </c>
      <c r="I6" s="1161"/>
      <c r="J6" s="1161"/>
      <c r="K6" s="1161"/>
      <c r="L6" s="1162"/>
      <c r="M6" s="1163" t="str">
        <f>[4]Deposit!M5</f>
        <v>Variation                                               ( JUNE 2020 over  MARCH 2020)</v>
      </c>
    </row>
    <row r="7" spans="1:13" ht="20.25" x14ac:dyDescent="0.3">
      <c r="A7" s="1155"/>
      <c r="B7" s="1156"/>
      <c r="C7" s="622" t="s">
        <v>147</v>
      </c>
      <c r="D7" s="622" t="s">
        <v>148</v>
      </c>
      <c r="E7" s="622" t="s">
        <v>149</v>
      </c>
      <c r="F7" s="622" t="s">
        <v>133</v>
      </c>
      <c r="G7" s="623" t="s">
        <v>134</v>
      </c>
      <c r="H7" s="622" t="s">
        <v>147</v>
      </c>
      <c r="I7" s="622" t="s">
        <v>148</v>
      </c>
      <c r="J7" s="622" t="s">
        <v>149</v>
      </c>
      <c r="K7" s="622" t="s">
        <v>133</v>
      </c>
      <c r="L7" s="623" t="s">
        <v>134</v>
      </c>
      <c r="M7" s="1164"/>
    </row>
    <row r="8" spans="1:13" ht="20.25" x14ac:dyDescent="0.3">
      <c r="A8" s="624" t="s">
        <v>12</v>
      </c>
      <c r="B8" s="624" t="s">
        <v>13</v>
      </c>
      <c r="C8" s="625"/>
      <c r="D8" s="625"/>
      <c r="E8" s="625"/>
      <c r="F8" s="625"/>
      <c r="G8" s="626"/>
      <c r="H8" s="627"/>
      <c r="I8" s="625"/>
      <c r="J8" s="627"/>
      <c r="K8" s="627"/>
      <c r="L8" s="627"/>
      <c r="M8" s="1165"/>
    </row>
    <row r="9" spans="1:13" ht="23.25" x14ac:dyDescent="0.35">
      <c r="A9" s="628">
        <v>1</v>
      </c>
      <c r="B9" s="629" t="s">
        <v>14</v>
      </c>
      <c r="C9" s="630">
        <v>18878.001899999999</v>
      </c>
      <c r="D9" s="630">
        <v>19543.916300000001</v>
      </c>
      <c r="E9" s="630">
        <v>20599.61</v>
      </c>
      <c r="F9" s="630">
        <v>46839.419900000001</v>
      </c>
      <c r="G9" s="630">
        <f>SUM(C9:F9)</f>
        <v>105860.94810000001</v>
      </c>
      <c r="H9" s="630">
        <v>20287.322344188</v>
      </c>
      <c r="I9" s="630">
        <v>20038.603180318001</v>
      </c>
      <c r="J9" s="630">
        <v>20275.094655250101</v>
      </c>
      <c r="K9" s="630">
        <v>46986.79</v>
      </c>
      <c r="L9" s="630">
        <f>SUM(H9:K9)</f>
        <v>107587.81017975611</v>
      </c>
      <c r="M9" s="630">
        <f>L9-G9</f>
        <v>1726.8620797561016</v>
      </c>
    </row>
    <row r="10" spans="1:13" ht="23.25" x14ac:dyDescent="0.35">
      <c r="A10" s="628">
        <v>2</v>
      </c>
      <c r="B10" s="629" t="s">
        <v>15</v>
      </c>
      <c r="C10" s="630">
        <v>8795.5079226500002</v>
      </c>
      <c r="D10" s="630">
        <v>16387.743901130001</v>
      </c>
      <c r="E10" s="630">
        <v>20921.889020179999</v>
      </c>
      <c r="F10" s="630">
        <v>86451.613701399998</v>
      </c>
      <c r="G10" s="630">
        <f t="shared" ref="G10:G12" si="0">SUM(C10:F10)</f>
        <v>132556.75454535999</v>
      </c>
      <c r="H10" s="630">
        <v>8829.8820370699996</v>
      </c>
      <c r="I10" s="630">
        <v>16620.89026642</v>
      </c>
      <c r="J10" s="630">
        <v>20948.58440833</v>
      </c>
      <c r="K10" s="630">
        <v>84416.624400069995</v>
      </c>
      <c r="L10" s="630">
        <f t="shared" ref="L10:L12" si="1">SUM(H10:K10)</f>
        <v>130815.98111189</v>
      </c>
      <c r="M10" s="630">
        <f t="shared" ref="M10:M71" si="2">L10-G10</f>
        <v>-1740.7734334699926</v>
      </c>
    </row>
    <row r="11" spans="1:13" ht="23.25" x14ac:dyDescent="0.35">
      <c r="A11" s="628">
        <v>3</v>
      </c>
      <c r="B11" s="629" t="s">
        <v>16</v>
      </c>
      <c r="C11" s="630">
        <v>4469.0230865499998</v>
      </c>
      <c r="D11" s="630">
        <v>8109.5754387879997</v>
      </c>
      <c r="E11" s="630">
        <v>10309.182024973001</v>
      </c>
      <c r="F11" s="630">
        <v>27705.719668968999</v>
      </c>
      <c r="G11" s="630">
        <f t="shared" si="0"/>
        <v>50593.500219280002</v>
      </c>
      <c r="H11" s="630">
        <v>4469.0230865499998</v>
      </c>
      <c r="I11" s="630">
        <v>7541.9051580728401</v>
      </c>
      <c r="J11" s="630">
        <v>9484.4474629751603</v>
      </c>
      <c r="K11" s="630">
        <v>27656.26</v>
      </c>
      <c r="L11" s="630">
        <f t="shared" si="1"/>
        <v>49151.635707597998</v>
      </c>
      <c r="M11" s="630">
        <f t="shared" si="2"/>
        <v>-1441.8645116820044</v>
      </c>
    </row>
    <row r="12" spans="1:13" ht="23.25" x14ac:dyDescent="0.35">
      <c r="A12" s="628">
        <v>4</v>
      </c>
      <c r="B12" s="629" t="s">
        <v>17</v>
      </c>
      <c r="C12" s="630">
        <v>6039.78</v>
      </c>
      <c r="D12" s="630">
        <v>5502.08</v>
      </c>
      <c r="E12" s="630">
        <v>6926.74</v>
      </c>
      <c r="F12" s="630">
        <v>31548.1</v>
      </c>
      <c r="G12" s="630">
        <f t="shared" si="0"/>
        <v>50016.7</v>
      </c>
      <c r="H12" s="630">
        <v>6369.14</v>
      </c>
      <c r="I12" s="630">
        <v>5304.87</v>
      </c>
      <c r="J12" s="630">
        <v>6995.62</v>
      </c>
      <c r="K12" s="630">
        <v>31315.15</v>
      </c>
      <c r="L12" s="630">
        <f t="shared" si="1"/>
        <v>49984.78</v>
      </c>
      <c r="M12" s="630">
        <f t="shared" si="2"/>
        <v>-31.919999999998254</v>
      </c>
    </row>
    <row r="13" spans="1:13" ht="23.25" x14ac:dyDescent="0.35">
      <c r="A13" s="624"/>
      <c r="B13" s="624" t="s">
        <v>18</v>
      </c>
      <c r="C13" s="631">
        <f t="shared" ref="C13:L13" si="3">SUM(C9:C12)</f>
        <v>38182.312909199994</v>
      </c>
      <c r="D13" s="631">
        <f t="shared" si="3"/>
        <v>49543.315639918001</v>
      </c>
      <c r="E13" s="631">
        <f t="shared" si="3"/>
        <v>58757.421045152994</v>
      </c>
      <c r="F13" s="631">
        <f t="shared" si="3"/>
        <v>192544.853270369</v>
      </c>
      <c r="G13" s="631">
        <f t="shared" si="3"/>
        <v>339027.90286464</v>
      </c>
      <c r="H13" s="631">
        <f t="shared" si="3"/>
        <v>39955.367467807999</v>
      </c>
      <c r="I13" s="631">
        <f t="shared" si="3"/>
        <v>49506.268604810844</v>
      </c>
      <c r="J13" s="631">
        <f t="shared" si="3"/>
        <v>57703.746526555267</v>
      </c>
      <c r="K13" s="631">
        <f t="shared" si="3"/>
        <v>190374.82440007001</v>
      </c>
      <c r="L13" s="631">
        <f t="shared" si="3"/>
        <v>337540.20699924405</v>
      </c>
      <c r="M13" s="631">
        <f t="shared" si="2"/>
        <v>-1487.6958653959446</v>
      </c>
    </row>
    <row r="14" spans="1:13" ht="23.25" x14ac:dyDescent="0.35">
      <c r="A14" s="1149" t="s">
        <v>887</v>
      </c>
      <c r="B14" s="1150"/>
      <c r="C14" s="631"/>
      <c r="D14" s="631"/>
      <c r="E14" s="631"/>
      <c r="F14" s="632"/>
      <c r="G14" s="633"/>
      <c r="H14" s="634"/>
      <c r="I14" s="631"/>
      <c r="J14" s="634"/>
      <c r="K14" s="634"/>
      <c r="L14" s="634"/>
      <c r="M14" s="630"/>
    </row>
    <row r="15" spans="1:13" ht="23.25" x14ac:dyDescent="0.35">
      <c r="A15" s="635">
        <v>1</v>
      </c>
      <c r="B15" s="629" t="s">
        <v>21</v>
      </c>
      <c r="C15" s="630">
        <v>698.09</v>
      </c>
      <c r="D15" s="630">
        <v>1498.3820000000001</v>
      </c>
      <c r="E15" s="630">
        <v>2261.7399999999998</v>
      </c>
      <c r="F15" s="630">
        <v>12159.556200000001</v>
      </c>
      <c r="G15" s="630">
        <f t="shared" ref="G15:G22" si="4">SUM(C15:F15)</f>
        <v>16617.768199999999</v>
      </c>
      <c r="H15" s="630">
        <v>681.5</v>
      </c>
      <c r="I15" s="630">
        <v>1320.26</v>
      </c>
      <c r="J15" s="630">
        <v>2465.9481999999998</v>
      </c>
      <c r="K15" s="630">
        <v>12275.95</v>
      </c>
      <c r="L15" s="630">
        <f t="shared" ref="L15:L22" si="5">SUM(H15:K15)</f>
        <v>16743.658200000002</v>
      </c>
      <c r="M15" s="630">
        <f t="shared" si="2"/>
        <v>125.89000000000306</v>
      </c>
    </row>
    <row r="16" spans="1:13" ht="23.25" x14ac:dyDescent="0.35">
      <c r="A16" s="635">
        <v>2</v>
      </c>
      <c r="B16" s="629" t="s">
        <v>22</v>
      </c>
      <c r="C16" s="630">
        <v>186.26835233599999</v>
      </c>
      <c r="D16" s="630">
        <v>226.83630898800001</v>
      </c>
      <c r="E16" s="630">
        <v>507.77533948400003</v>
      </c>
      <c r="F16" s="630">
        <v>4385.7293785100001</v>
      </c>
      <c r="G16" s="630">
        <f t="shared" si="4"/>
        <v>5306.6093793179998</v>
      </c>
      <c r="H16" s="630">
        <v>186.31030000000001</v>
      </c>
      <c r="I16" s="630">
        <v>227.81950000000001</v>
      </c>
      <c r="J16" s="630">
        <v>483.31580000000002</v>
      </c>
      <c r="K16" s="630">
        <v>4381.1720999999998</v>
      </c>
      <c r="L16" s="630">
        <f t="shared" si="5"/>
        <v>5278.6176999999998</v>
      </c>
      <c r="M16" s="630">
        <f t="shared" si="2"/>
        <v>-27.991679318000024</v>
      </c>
    </row>
    <row r="17" spans="1:13" ht="23.25" x14ac:dyDescent="0.35">
      <c r="A17" s="635">
        <v>3</v>
      </c>
      <c r="B17" s="629" t="s">
        <v>23</v>
      </c>
      <c r="C17" s="630">
        <v>170.65119999999999</v>
      </c>
      <c r="D17" s="630">
        <v>348.91</v>
      </c>
      <c r="E17" s="630">
        <v>795.96</v>
      </c>
      <c r="F17" s="630">
        <v>3357.5682000000002</v>
      </c>
      <c r="G17" s="630">
        <f t="shared" si="4"/>
        <v>4673.0894000000008</v>
      </c>
      <c r="H17" s="630">
        <v>166.63220000000001</v>
      </c>
      <c r="I17" s="630">
        <v>357.55450000000002</v>
      </c>
      <c r="J17" s="630">
        <v>732.33510000000001</v>
      </c>
      <c r="K17" s="630">
        <v>3456.2995000000001</v>
      </c>
      <c r="L17" s="630">
        <f t="shared" si="5"/>
        <v>4712.8212999999996</v>
      </c>
      <c r="M17" s="630">
        <f t="shared" si="2"/>
        <v>39.731899999998859</v>
      </c>
    </row>
    <row r="18" spans="1:13" ht="23.25" x14ac:dyDescent="0.35">
      <c r="A18" s="635">
        <v>4</v>
      </c>
      <c r="B18" s="629" t="s">
        <v>24</v>
      </c>
      <c r="C18" s="630">
        <v>772.88030000000003</v>
      </c>
      <c r="D18" s="630">
        <v>624.83929999999998</v>
      </c>
      <c r="E18" s="630">
        <v>1245.6675</v>
      </c>
      <c r="F18" s="630">
        <v>10109.6667</v>
      </c>
      <c r="G18" s="630">
        <f t="shared" si="4"/>
        <v>12753.0538</v>
      </c>
      <c r="H18" s="630">
        <v>674.76</v>
      </c>
      <c r="I18" s="630">
        <v>481.32</v>
      </c>
      <c r="J18" s="630">
        <v>1418.6</v>
      </c>
      <c r="K18" s="630">
        <v>10314.299999999999</v>
      </c>
      <c r="L18" s="630">
        <f t="shared" si="5"/>
        <v>12888.98</v>
      </c>
      <c r="M18" s="630">
        <f t="shared" si="2"/>
        <v>135.92619999999988</v>
      </c>
    </row>
    <row r="19" spans="1:13" ht="23.25" x14ac:dyDescent="0.35">
      <c r="A19" s="635">
        <v>5</v>
      </c>
      <c r="B19" s="629" t="s">
        <v>25</v>
      </c>
      <c r="C19" s="630">
        <v>784.52301999999997</v>
      </c>
      <c r="D19" s="630">
        <v>743.71230000000003</v>
      </c>
      <c r="E19" s="630">
        <v>911.62919999999997</v>
      </c>
      <c r="F19" s="630">
        <v>3158.0801999999999</v>
      </c>
      <c r="G19" s="630">
        <f t="shared" si="4"/>
        <v>5597.9447199999995</v>
      </c>
      <c r="H19" s="630">
        <v>828.78459999999995</v>
      </c>
      <c r="I19" s="630">
        <v>743.68989999999997</v>
      </c>
      <c r="J19" s="630">
        <v>879.71400000000006</v>
      </c>
      <c r="K19" s="630">
        <v>3130.7318</v>
      </c>
      <c r="L19" s="630">
        <f t="shared" si="5"/>
        <v>5582.9202999999998</v>
      </c>
      <c r="M19" s="630">
        <f t="shared" si="2"/>
        <v>-15.024419999999736</v>
      </c>
    </row>
    <row r="20" spans="1:13" ht="23.25" x14ac:dyDescent="0.35">
      <c r="A20" s="635">
        <v>6</v>
      </c>
      <c r="B20" s="629" t="s">
        <v>26</v>
      </c>
      <c r="C20" s="630">
        <v>248.44630000000001</v>
      </c>
      <c r="D20" s="630">
        <v>269.06810000000002</v>
      </c>
      <c r="E20" s="630">
        <v>1323.4387999999999</v>
      </c>
      <c r="F20" s="630">
        <v>12319.5445</v>
      </c>
      <c r="G20" s="630">
        <f t="shared" si="4"/>
        <v>14160.4977</v>
      </c>
      <c r="H20" s="630">
        <v>273.95</v>
      </c>
      <c r="I20" s="630">
        <v>213.34</v>
      </c>
      <c r="J20" s="630">
        <v>1242.4000000000001</v>
      </c>
      <c r="K20" s="630">
        <v>12081.43</v>
      </c>
      <c r="L20" s="630">
        <f t="shared" si="5"/>
        <v>13811.12</v>
      </c>
      <c r="M20" s="630">
        <f t="shared" si="2"/>
        <v>-349.37769999999909</v>
      </c>
    </row>
    <row r="21" spans="1:13" ht="23.25" x14ac:dyDescent="0.35">
      <c r="A21" s="635">
        <v>7</v>
      </c>
      <c r="B21" s="629" t="s">
        <v>27</v>
      </c>
      <c r="C21" s="630">
        <v>0</v>
      </c>
      <c r="D21" s="630">
        <v>4.9058999999999999</v>
      </c>
      <c r="E21" s="630">
        <v>116.4842</v>
      </c>
      <c r="F21" s="630">
        <v>1193.2429</v>
      </c>
      <c r="G21" s="630">
        <f t="shared" si="4"/>
        <v>1314.633</v>
      </c>
      <c r="H21" s="630">
        <v>9.7899999999999991</v>
      </c>
      <c r="I21" s="630">
        <v>5.19</v>
      </c>
      <c r="J21" s="630">
        <v>104.4862</v>
      </c>
      <c r="K21" s="630">
        <v>848.27080000000001</v>
      </c>
      <c r="L21" s="630">
        <f t="shared" si="5"/>
        <v>967.73699999999997</v>
      </c>
      <c r="M21" s="630">
        <f t="shared" si="2"/>
        <v>-346.89600000000007</v>
      </c>
    </row>
    <row r="22" spans="1:13" ht="23.25" x14ac:dyDescent="0.35">
      <c r="A22" s="635">
        <v>8</v>
      </c>
      <c r="B22" s="629" t="s">
        <v>28</v>
      </c>
      <c r="C22" s="630">
        <v>97.666300000000007</v>
      </c>
      <c r="D22" s="630">
        <v>175.7364</v>
      </c>
      <c r="E22" s="630">
        <v>400.95229999999998</v>
      </c>
      <c r="F22" s="630">
        <v>1792.2452000000001</v>
      </c>
      <c r="G22" s="630">
        <f t="shared" si="4"/>
        <v>2466.6001999999999</v>
      </c>
      <c r="H22" s="630">
        <v>100.5806</v>
      </c>
      <c r="I22" s="630">
        <v>212.66139999999999</v>
      </c>
      <c r="J22" s="630">
        <v>365.84269999999998</v>
      </c>
      <c r="K22" s="630">
        <v>2117.7653</v>
      </c>
      <c r="L22" s="630">
        <f t="shared" si="5"/>
        <v>2796.85</v>
      </c>
      <c r="M22" s="630">
        <f t="shared" si="2"/>
        <v>330.24980000000005</v>
      </c>
    </row>
    <row r="23" spans="1:13" ht="23.25" x14ac:dyDescent="0.35">
      <c r="A23" s="636"/>
      <c r="B23" s="637" t="s">
        <v>29</v>
      </c>
      <c r="C23" s="631">
        <f t="shared" ref="C23:L23" si="6">SUM(C15:C22)</f>
        <v>2958.5254723359999</v>
      </c>
      <c r="D23" s="631">
        <f t="shared" si="6"/>
        <v>3892.3903089880005</v>
      </c>
      <c r="E23" s="631">
        <f t="shared" si="6"/>
        <v>7563.6473394840004</v>
      </c>
      <c r="F23" s="631">
        <f t="shared" si="6"/>
        <v>48475.633278509988</v>
      </c>
      <c r="G23" s="631">
        <f t="shared" si="6"/>
        <v>62890.196399318003</v>
      </c>
      <c r="H23" s="631">
        <f t="shared" si="6"/>
        <v>2922.3077000000003</v>
      </c>
      <c r="I23" s="631">
        <f t="shared" si="6"/>
        <v>3561.8353000000002</v>
      </c>
      <c r="J23" s="631">
        <f t="shared" si="6"/>
        <v>7692.6419999999998</v>
      </c>
      <c r="K23" s="631">
        <f t="shared" si="6"/>
        <v>48605.919499999996</v>
      </c>
      <c r="L23" s="631">
        <f t="shared" si="6"/>
        <v>62782.7045</v>
      </c>
      <c r="M23" s="631">
        <f t="shared" si="2"/>
        <v>-107.49189931800356</v>
      </c>
    </row>
    <row r="24" spans="1:13" ht="23.25" x14ac:dyDescent="0.35">
      <c r="A24" s="636" t="s">
        <v>30</v>
      </c>
      <c r="B24" s="637" t="s">
        <v>31</v>
      </c>
      <c r="C24" s="631"/>
      <c r="D24" s="631"/>
      <c r="E24" s="631"/>
      <c r="F24" s="631"/>
      <c r="G24" s="638"/>
      <c r="H24" s="639"/>
      <c r="I24" s="640"/>
      <c r="J24" s="639"/>
      <c r="K24" s="639"/>
      <c r="L24" s="639"/>
      <c r="M24" s="630"/>
    </row>
    <row r="25" spans="1:13" ht="23.25" x14ac:dyDescent="0.35">
      <c r="A25" s="641">
        <v>1</v>
      </c>
      <c r="B25" s="629" t="s">
        <v>32</v>
      </c>
      <c r="C25" s="630">
        <v>586.33855551499801</v>
      </c>
      <c r="D25" s="630">
        <v>1650.294811964</v>
      </c>
      <c r="E25" s="630">
        <v>2674.0936823870002</v>
      </c>
      <c r="F25" s="630">
        <v>5606.4954645094103</v>
      </c>
      <c r="G25" s="630">
        <f t="shared" ref="G25:G49" si="7">SUM(C25:F25)</f>
        <v>10517.222514375408</v>
      </c>
      <c r="H25" s="630">
        <v>588.01988710999694</v>
      </c>
      <c r="I25" s="630">
        <v>1563.7474155340001</v>
      </c>
      <c r="J25" s="630">
        <v>2679.824573852</v>
      </c>
      <c r="K25" s="630">
        <v>5349.6816630102503</v>
      </c>
      <c r="L25" s="630">
        <f t="shared" ref="L25:L45" si="8">SUM(H25:K25)</f>
        <v>10181.273539506248</v>
      </c>
      <c r="M25" s="630">
        <f t="shared" si="2"/>
        <v>-335.94897486915943</v>
      </c>
    </row>
    <row r="26" spans="1:13" ht="23.25" x14ac:dyDescent="0.35">
      <c r="A26" s="641">
        <v>2</v>
      </c>
      <c r="B26" s="629" t="s">
        <v>33</v>
      </c>
      <c r="C26" s="630">
        <v>2336.5821059370001</v>
      </c>
      <c r="D26" s="630">
        <v>4928.7893329729995</v>
      </c>
      <c r="E26" s="630">
        <v>6316.8535939160001</v>
      </c>
      <c r="F26" s="630">
        <v>10168.988269985</v>
      </c>
      <c r="G26" s="630">
        <f t="shared" si="7"/>
        <v>23751.213302811</v>
      </c>
      <c r="H26" s="630">
        <v>2380.86239999999</v>
      </c>
      <c r="I26" s="630">
        <v>4979.8873000000003</v>
      </c>
      <c r="J26" s="630">
        <v>6401.9382999999998</v>
      </c>
      <c r="K26" s="630">
        <v>10369.5800000002</v>
      </c>
      <c r="L26" s="630">
        <f t="shared" si="8"/>
        <v>24132.268000000193</v>
      </c>
      <c r="M26" s="630">
        <f t="shared" si="2"/>
        <v>381.05469718919267</v>
      </c>
    </row>
    <row r="27" spans="1:13" ht="23.25" x14ac:dyDescent="0.35">
      <c r="A27" s="641">
        <v>3</v>
      </c>
      <c r="B27" s="629" t="s">
        <v>34</v>
      </c>
      <c r="C27" s="630">
        <v>1608.6304137093</v>
      </c>
      <c r="D27" s="630">
        <v>273.12767829200101</v>
      </c>
      <c r="E27" s="630">
        <v>1505.2934763149501</v>
      </c>
      <c r="F27" s="630">
        <v>15422.729351307</v>
      </c>
      <c r="G27" s="630">
        <f t="shared" si="7"/>
        <v>18809.780919623252</v>
      </c>
      <c r="H27" s="630">
        <v>1557.5171226990401</v>
      </c>
      <c r="I27" s="630">
        <v>266.59321971004101</v>
      </c>
      <c r="J27" s="630">
        <v>1485.4612641123699</v>
      </c>
      <c r="K27" s="630">
        <v>14530.0101214762</v>
      </c>
      <c r="L27" s="630">
        <f>SUM(H27:K27)</f>
        <v>17839.581727997651</v>
      </c>
      <c r="M27" s="630">
        <f>L27-G27</f>
        <v>-970.19919162560109</v>
      </c>
    </row>
    <row r="28" spans="1:13" ht="23.25" x14ac:dyDescent="0.35">
      <c r="A28" s="641">
        <v>4</v>
      </c>
      <c r="B28" s="629" t="s">
        <v>35</v>
      </c>
      <c r="C28" s="630">
        <v>95.428200000000004</v>
      </c>
      <c r="D28" s="630">
        <v>0</v>
      </c>
      <c r="E28" s="630">
        <v>531.06320000000005</v>
      </c>
      <c r="F28" s="630">
        <v>0</v>
      </c>
      <c r="G28" s="630">
        <f t="shared" si="7"/>
        <v>626.49140000000011</v>
      </c>
      <c r="H28" s="630">
        <v>99.244699999999995</v>
      </c>
      <c r="I28" s="630">
        <v>0</v>
      </c>
      <c r="J28" s="630">
        <v>551.1961</v>
      </c>
      <c r="K28" s="630">
        <v>0</v>
      </c>
      <c r="L28" s="630">
        <f t="shared" si="8"/>
        <v>650.44079999999997</v>
      </c>
      <c r="M28" s="630">
        <f t="shared" si="2"/>
        <v>23.949399999999855</v>
      </c>
    </row>
    <row r="29" spans="1:13" ht="23.25" x14ac:dyDescent="0.35">
      <c r="A29" s="641">
        <v>5</v>
      </c>
      <c r="B29" s="629" t="s">
        <v>36</v>
      </c>
      <c r="C29" s="630">
        <v>0</v>
      </c>
      <c r="D29" s="630">
        <v>207.89914435</v>
      </c>
      <c r="E29" s="630">
        <v>274.78179046999998</v>
      </c>
      <c r="F29" s="630">
        <v>1409.98710099</v>
      </c>
      <c r="G29" s="630">
        <f t="shared" si="7"/>
        <v>1892.66803581</v>
      </c>
      <c r="H29" s="630">
        <v>0</v>
      </c>
      <c r="I29" s="630">
        <v>218.60890000000001</v>
      </c>
      <c r="J29" s="630">
        <v>274.21371045000001</v>
      </c>
      <c r="K29" s="630">
        <v>1393.1264000000001</v>
      </c>
      <c r="L29" s="630">
        <f t="shared" si="8"/>
        <v>1885.9490104500001</v>
      </c>
      <c r="M29" s="630">
        <f t="shared" si="2"/>
        <v>-6.7190253599999323</v>
      </c>
    </row>
    <row r="30" spans="1:13" ht="23.25" x14ac:dyDescent="0.35">
      <c r="A30" s="641">
        <v>6</v>
      </c>
      <c r="B30" s="629" t="s">
        <v>37</v>
      </c>
      <c r="C30" s="630">
        <v>0</v>
      </c>
      <c r="D30" s="630">
        <v>13.69</v>
      </c>
      <c r="E30" s="630">
        <v>27.68</v>
      </c>
      <c r="F30" s="630">
        <v>394.37</v>
      </c>
      <c r="G30" s="630">
        <f t="shared" si="7"/>
        <v>435.74</v>
      </c>
      <c r="H30" s="630">
        <v>0</v>
      </c>
      <c r="I30" s="630">
        <v>13.69</v>
      </c>
      <c r="J30" s="630">
        <v>27.68</v>
      </c>
      <c r="K30" s="630">
        <v>394.37</v>
      </c>
      <c r="L30" s="630">
        <f t="shared" si="8"/>
        <v>435.74</v>
      </c>
      <c r="M30" s="630">
        <f t="shared" si="2"/>
        <v>0</v>
      </c>
    </row>
    <row r="31" spans="1:13" ht="23.25" x14ac:dyDescent="0.35">
      <c r="A31" s="641">
        <v>7</v>
      </c>
      <c r="B31" s="629" t="s">
        <v>38</v>
      </c>
      <c r="C31" s="630">
        <v>473.012358333333</v>
      </c>
      <c r="D31" s="630">
        <v>1044.97812</v>
      </c>
      <c r="E31" s="630">
        <v>1531.7331383333301</v>
      </c>
      <c r="F31" s="630">
        <v>7089.4030000000002</v>
      </c>
      <c r="G31" s="630">
        <f t="shared" si="7"/>
        <v>10139.126616666663</v>
      </c>
      <c r="H31" s="630">
        <v>703.52156833333299</v>
      </c>
      <c r="I31" s="630">
        <v>968.41907333333302</v>
      </c>
      <c r="J31" s="630">
        <v>1190.1766583333299</v>
      </c>
      <c r="K31" s="630">
        <v>7850.4107999999997</v>
      </c>
      <c r="L31" s="630">
        <f t="shared" si="8"/>
        <v>10712.528099999996</v>
      </c>
      <c r="M31" s="630">
        <f t="shared" si="2"/>
        <v>573.40148333333309</v>
      </c>
    </row>
    <row r="32" spans="1:13" ht="23.25" x14ac:dyDescent="0.35">
      <c r="A32" s="641">
        <v>8</v>
      </c>
      <c r="B32" s="629" t="s">
        <v>39</v>
      </c>
      <c r="C32" s="630">
        <v>0</v>
      </c>
      <c r="D32" s="630">
        <v>0</v>
      </c>
      <c r="E32" s="630">
        <v>64.55</v>
      </c>
      <c r="F32" s="630">
        <v>3375.28</v>
      </c>
      <c r="G32" s="630">
        <f t="shared" si="7"/>
        <v>3439.8300000000004</v>
      </c>
      <c r="H32" s="630">
        <v>0</v>
      </c>
      <c r="I32" s="630">
        <v>0</v>
      </c>
      <c r="J32" s="630">
        <v>64.55</v>
      </c>
      <c r="K32" s="630">
        <v>3375.28</v>
      </c>
      <c r="L32" s="630">
        <f t="shared" si="8"/>
        <v>3439.8300000000004</v>
      </c>
      <c r="M32" s="630">
        <f t="shared" si="2"/>
        <v>0</v>
      </c>
    </row>
    <row r="33" spans="1:13" ht="23.25" x14ac:dyDescent="0.35">
      <c r="A33" s="641">
        <v>9</v>
      </c>
      <c r="B33" s="629" t="s">
        <v>40</v>
      </c>
      <c r="C33" s="630">
        <v>0</v>
      </c>
      <c r="D33" s="630">
        <v>493.62</v>
      </c>
      <c r="E33" s="630">
        <v>157.57</v>
      </c>
      <c r="F33" s="630">
        <v>2634.16</v>
      </c>
      <c r="G33" s="630">
        <f t="shared" si="7"/>
        <v>3285.35</v>
      </c>
      <c r="H33" s="630">
        <v>0</v>
      </c>
      <c r="I33" s="630">
        <v>503.6474</v>
      </c>
      <c r="J33" s="630">
        <v>165.6397</v>
      </c>
      <c r="K33" s="630">
        <v>2585.5603999999998</v>
      </c>
      <c r="L33" s="630">
        <f t="shared" si="8"/>
        <v>3254.8474999999999</v>
      </c>
      <c r="M33" s="630">
        <f t="shared" si="2"/>
        <v>-30.502500000000055</v>
      </c>
    </row>
    <row r="34" spans="1:13" ht="23.25" x14ac:dyDescent="0.35">
      <c r="A34" s="641">
        <v>10</v>
      </c>
      <c r="B34" s="629" t="s">
        <v>41</v>
      </c>
      <c r="C34" s="630">
        <v>10.6462</v>
      </c>
      <c r="D34" s="630">
        <v>89.533199999999994</v>
      </c>
      <c r="E34" s="630">
        <v>505.01089999999999</v>
      </c>
      <c r="F34" s="630">
        <v>1809.4566</v>
      </c>
      <c r="G34" s="630">
        <f t="shared" si="7"/>
        <v>2414.6468999999997</v>
      </c>
      <c r="H34" s="630">
        <v>5.3129999999999997</v>
      </c>
      <c r="I34" s="630">
        <v>5.1369999999999996</v>
      </c>
      <c r="J34" s="630">
        <v>2088.5043000000001</v>
      </c>
      <c r="K34" s="630">
        <v>104.67270000000001</v>
      </c>
      <c r="L34" s="630">
        <f t="shared" si="8"/>
        <v>2203.627</v>
      </c>
      <c r="M34" s="630">
        <f t="shared" si="2"/>
        <v>-211.01989999999978</v>
      </c>
    </row>
    <row r="35" spans="1:13" ht="23.25" x14ac:dyDescent="0.35">
      <c r="A35" s="641">
        <v>11</v>
      </c>
      <c r="B35" s="629" t="s">
        <v>42</v>
      </c>
      <c r="C35" s="630">
        <v>67.563599999999994</v>
      </c>
      <c r="D35" s="630">
        <v>399.90170000000001</v>
      </c>
      <c r="E35" s="630">
        <v>359.4169</v>
      </c>
      <c r="F35" s="630">
        <v>2602.5337</v>
      </c>
      <c r="G35" s="630">
        <f t="shared" si="7"/>
        <v>3429.4159</v>
      </c>
      <c r="H35" s="630">
        <v>63.964300000000001</v>
      </c>
      <c r="I35" s="630">
        <v>381.7842</v>
      </c>
      <c r="J35" s="630">
        <v>297.17860000000002</v>
      </c>
      <c r="K35" s="630">
        <v>2444.3793000000001</v>
      </c>
      <c r="L35" s="630">
        <f t="shared" si="8"/>
        <v>3187.3063999999999</v>
      </c>
      <c r="M35" s="630">
        <f t="shared" si="2"/>
        <v>-242.10950000000003</v>
      </c>
    </row>
    <row r="36" spans="1:13" ht="23.25" x14ac:dyDescent="0.35">
      <c r="A36" s="641">
        <v>12</v>
      </c>
      <c r="B36" s="629" t="s">
        <v>43</v>
      </c>
      <c r="C36" s="630">
        <v>37.200000000000003</v>
      </c>
      <c r="D36" s="630">
        <v>136.72999999999999</v>
      </c>
      <c r="E36" s="630">
        <v>845.27</v>
      </c>
      <c r="F36" s="630">
        <v>3108.66</v>
      </c>
      <c r="G36" s="630">
        <f t="shared" si="7"/>
        <v>4127.8599999999997</v>
      </c>
      <c r="H36" s="630">
        <v>42.61</v>
      </c>
      <c r="I36" s="630">
        <v>143.36000000000001</v>
      </c>
      <c r="J36" s="630">
        <v>894.85</v>
      </c>
      <c r="K36" s="630">
        <v>3116.78</v>
      </c>
      <c r="L36" s="630">
        <f t="shared" si="8"/>
        <v>4197.6000000000004</v>
      </c>
      <c r="M36" s="630">
        <f t="shared" si="2"/>
        <v>69.740000000000691</v>
      </c>
    </row>
    <row r="37" spans="1:13" ht="23.25" x14ac:dyDescent="0.35">
      <c r="A37" s="641">
        <v>13</v>
      </c>
      <c r="B37" s="629" t="s">
        <v>44</v>
      </c>
      <c r="C37" s="630">
        <v>0</v>
      </c>
      <c r="D37" s="630">
        <v>249.31880000000001</v>
      </c>
      <c r="E37" s="630">
        <v>114.7557</v>
      </c>
      <c r="F37" s="630">
        <v>321.86720000000003</v>
      </c>
      <c r="G37" s="630">
        <f t="shared" si="7"/>
        <v>685.94170000000008</v>
      </c>
      <c r="H37" s="630">
        <v>0</v>
      </c>
      <c r="I37" s="630">
        <v>304.82889999999998</v>
      </c>
      <c r="J37" s="630">
        <v>114.4598</v>
      </c>
      <c r="K37" s="630">
        <v>275.4126</v>
      </c>
      <c r="L37" s="630">
        <f t="shared" si="8"/>
        <v>694.70129999999995</v>
      </c>
      <c r="M37" s="630">
        <f t="shared" si="2"/>
        <v>8.7595999999998639</v>
      </c>
    </row>
    <row r="38" spans="1:13" ht="23.25" x14ac:dyDescent="0.35">
      <c r="A38" s="641">
        <v>14</v>
      </c>
      <c r="B38" s="629" t="s">
        <v>45</v>
      </c>
      <c r="C38" s="630">
        <v>2213.3200000000002</v>
      </c>
      <c r="D38" s="630">
        <v>160.26</v>
      </c>
      <c r="E38" s="630">
        <v>1730.23</v>
      </c>
      <c r="F38" s="630">
        <v>10149.64</v>
      </c>
      <c r="G38" s="630">
        <f t="shared" si="7"/>
        <v>14253.449999999999</v>
      </c>
      <c r="H38" s="630">
        <v>2130.6799999999998</v>
      </c>
      <c r="I38" s="630">
        <v>177.9</v>
      </c>
      <c r="J38" s="630">
        <v>1703.17</v>
      </c>
      <c r="K38" s="630">
        <v>10020.68</v>
      </c>
      <c r="L38" s="630">
        <f t="shared" si="8"/>
        <v>14032.43</v>
      </c>
      <c r="M38" s="630">
        <f t="shared" si="2"/>
        <v>-221.01999999999862</v>
      </c>
    </row>
    <row r="39" spans="1:13" ht="23.25" x14ac:dyDescent="0.35">
      <c r="A39" s="641">
        <v>15</v>
      </c>
      <c r="B39" s="629" t="s">
        <v>46</v>
      </c>
      <c r="C39" s="630">
        <v>636.32853567400002</v>
      </c>
      <c r="D39" s="630">
        <v>4274.5938073787001</v>
      </c>
      <c r="E39" s="630">
        <v>7929.6029386895098</v>
      </c>
      <c r="F39" s="630">
        <v>47752.649237669</v>
      </c>
      <c r="G39" s="630">
        <f t="shared" si="7"/>
        <v>60593.174519411208</v>
      </c>
      <c r="H39" s="630">
        <v>626.03951720467001</v>
      </c>
      <c r="I39" s="630">
        <v>4222.7058104508596</v>
      </c>
      <c r="J39" s="630">
        <v>7701.7299540220401</v>
      </c>
      <c r="K39" s="630">
        <v>48546.191593876101</v>
      </c>
      <c r="L39" s="630">
        <f t="shared" si="8"/>
        <v>61096.666875553667</v>
      </c>
      <c r="M39" s="630">
        <f t="shared" si="2"/>
        <v>503.49235614245845</v>
      </c>
    </row>
    <row r="40" spans="1:13" ht="23.25" x14ac:dyDescent="0.35">
      <c r="A40" s="641">
        <v>16</v>
      </c>
      <c r="B40" s="629" t="s">
        <v>47</v>
      </c>
      <c r="C40" s="630">
        <v>87.327548289000006</v>
      </c>
      <c r="D40" s="630">
        <v>1850.375610349</v>
      </c>
      <c r="E40" s="630">
        <v>6094.0221157779997</v>
      </c>
      <c r="F40" s="630">
        <v>30340.450223971999</v>
      </c>
      <c r="G40" s="630">
        <f t="shared" si="7"/>
        <v>38372.175498387995</v>
      </c>
      <c r="H40" s="630">
        <v>89.246925531000002</v>
      </c>
      <c r="I40" s="630">
        <v>973.660011252</v>
      </c>
      <c r="J40" s="630">
        <v>5963.3930947039999</v>
      </c>
      <c r="K40" s="630">
        <v>30277.238701107999</v>
      </c>
      <c r="L40" s="630">
        <f t="shared" si="8"/>
        <v>37303.538732595</v>
      </c>
      <c r="M40" s="630">
        <f t="shared" si="2"/>
        <v>-1068.636765792995</v>
      </c>
    </row>
    <row r="41" spans="1:13" ht="23.25" x14ac:dyDescent="0.35">
      <c r="A41" s="641">
        <v>17</v>
      </c>
      <c r="B41" s="629" t="s">
        <v>48</v>
      </c>
      <c r="C41" s="630">
        <v>972.24194790881802</v>
      </c>
      <c r="D41" s="630">
        <v>1592.03992085288</v>
      </c>
      <c r="E41" s="630">
        <v>5234.8202056772998</v>
      </c>
      <c r="F41" s="630">
        <v>33009.404843730998</v>
      </c>
      <c r="G41" s="630">
        <f t="shared" si="7"/>
        <v>40808.506918169995</v>
      </c>
      <c r="H41" s="630">
        <v>957.02127145895702</v>
      </c>
      <c r="I41" s="630">
        <v>1626.4620511877599</v>
      </c>
      <c r="J41" s="630">
        <v>5277.4623452282904</v>
      </c>
      <c r="K41" s="630">
        <v>32504.118581963001</v>
      </c>
      <c r="L41" s="630">
        <f t="shared" si="8"/>
        <v>40365.064249838011</v>
      </c>
      <c r="M41" s="630">
        <f t="shared" si="2"/>
        <v>-443.44266833198344</v>
      </c>
    </row>
    <row r="42" spans="1:13" ht="23.25" x14ac:dyDescent="0.35">
      <c r="A42" s="641">
        <v>18</v>
      </c>
      <c r="B42" s="629" t="s">
        <v>49</v>
      </c>
      <c r="C42" s="630">
        <v>195.7</v>
      </c>
      <c r="D42" s="630">
        <v>32.25</v>
      </c>
      <c r="E42" s="630">
        <v>673.86</v>
      </c>
      <c r="F42" s="630">
        <v>13267.94</v>
      </c>
      <c r="G42" s="630">
        <f t="shared" si="7"/>
        <v>14169.75</v>
      </c>
      <c r="H42" s="630">
        <v>180.25</v>
      </c>
      <c r="I42" s="630">
        <v>28.33</v>
      </c>
      <c r="J42" s="630">
        <v>675.38</v>
      </c>
      <c r="K42" s="630">
        <v>13458.07</v>
      </c>
      <c r="L42" s="630">
        <f t="shared" si="8"/>
        <v>14342.029999999999</v>
      </c>
      <c r="M42" s="630">
        <f t="shared" si="2"/>
        <v>172.27999999999884</v>
      </c>
    </row>
    <row r="43" spans="1:13" ht="23.25" x14ac:dyDescent="0.35">
      <c r="A43" s="641">
        <v>19</v>
      </c>
      <c r="B43" s="629" t="s">
        <v>50</v>
      </c>
      <c r="C43" s="630">
        <v>0</v>
      </c>
      <c r="D43" s="630">
        <v>15.216100000000001</v>
      </c>
      <c r="E43" s="630">
        <v>440.0729</v>
      </c>
      <c r="F43" s="630">
        <v>918.79390000000001</v>
      </c>
      <c r="G43" s="630">
        <f t="shared" si="7"/>
        <v>1374.0828999999999</v>
      </c>
      <c r="H43" s="630">
        <v>0</v>
      </c>
      <c r="I43" s="630">
        <v>15.9587</v>
      </c>
      <c r="J43" s="630">
        <v>451.7645</v>
      </c>
      <c r="K43" s="630">
        <v>896.25649999999996</v>
      </c>
      <c r="L43" s="630">
        <f t="shared" si="8"/>
        <v>1363.9796999999999</v>
      </c>
      <c r="M43" s="630">
        <f t="shared" si="2"/>
        <v>-10.103200000000015</v>
      </c>
    </row>
    <row r="44" spans="1:13" ht="23.25" x14ac:dyDescent="0.35">
      <c r="A44" s="641">
        <v>20</v>
      </c>
      <c r="B44" s="629" t="s">
        <v>51</v>
      </c>
      <c r="C44" s="630">
        <v>270.25973095370802</v>
      </c>
      <c r="D44" s="630">
        <v>49.384114148999998</v>
      </c>
      <c r="E44" s="630">
        <v>480.00850043985002</v>
      </c>
      <c r="F44" s="630">
        <v>986.33772014709996</v>
      </c>
      <c r="G44" s="630">
        <f t="shared" si="7"/>
        <v>1785.990065689658</v>
      </c>
      <c r="H44" s="630">
        <v>271.52134537491298</v>
      </c>
      <c r="I44" s="630">
        <v>50.818837393999999</v>
      </c>
      <c r="J44" s="630">
        <v>486.306490605455</v>
      </c>
      <c r="K44" s="630">
        <v>946.56091851067094</v>
      </c>
      <c r="L44" s="630">
        <f t="shared" si="8"/>
        <v>1755.2075918850389</v>
      </c>
      <c r="M44" s="630">
        <f t="shared" si="2"/>
        <v>-30.78247380461903</v>
      </c>
    </row>
    <row r="45" spans="1:13" ht="23.25" x14ac:dyDescent="0.35">
      <c r="A45" s="641">
        <v>21</v>
      </c>
      <c r="B45" s="629" t="s">
        <v>52</v>
      </c>
      <c r="C45" s="630">
        <v>232.08348619799901</v>
      </c>
      <c r="D45" s="630">
        <v>895.65822614499996</v>
      </c>
      <c r="E45" s="630">
        <v>690.63470504830002</v>
      </c>
      <c r="F45" s="630">
        <v>6832.2776864508496</v>
      </c>
      <c r="G45" s="630">
        <f t="shared" si="7"/>
        <v>8650.6541038421492</v>
      </c>
      <c r="H45" s="630">
        <v>234.97439701800101</v>
      </c>
      <c r="I45" s="630">
        <v>906.258659171001</v>
      </c>
      <c r="J45" s="630">
        <v>699.49911376040097</v>
      </c>
      <c r="K45" s="630">
        <v>6544.7687184506503</v>
      </c>
      <c r="L45" s="630">
        <f t="shared" si="8"/>
        <v>8385.5008884000526</v>
      </c>
      <c r="M45" s="630">
        <f t="shared" si="2"/>
        <v>-265.15321544209655</v>
      </c>
    </row>
    <row r="46" spans="1:13" ht="23.25" x14ac:dyDescent="0.35">
      <c r="A46" s="636"/>
      <c r="B46" s="637" t="s">
        <v>53</v>
      </c>
      <c r="C46" s="631">
        <f>SUM(C25:C45)</f>
        <v>9822.6626825181593</v>
      </c>
      <c r="D46" s="631">
        <f t="shared" ref="D46:L46" si="9">SUM(D25:D45)</f>
        <v>18357.660566453582</v>
      </c>
      <c r="E46" s="631">
        <f t="shared" si="9"/>
        <v>38181.323747054237</v>
      </c>
      <c r="F46" s="631">
        <f t="shared" si="9"/>
        <v>197201.42429876135</v>
      </c>
      <c r="G46" s="631">
        <f t="shared" si="9"/>
        <v>263563.07129478734</v>
      </c>
      <c r="H46" s="631">
        <f t="shared" si="9"/>
        <v>9930.7864347299019</v>
      </c>
      <c r="I46" s="631">
        <f t="shared" si="9"/>
        <v>17351.797478032997</v>
      </c>
      <c r="J46" s="631">
        <f t="shared" si="9"/>
        <v>39194.378505067885</v>
      </c>
      <c r="K46" s="631">
        <f t="shared" si="9"/>
        <v>194983.14899839507</v>
      </c>
      <c r="L46" s="631">
        <f t="shared" si="9"/>
        <v>261460.11141622585</v>
      </c>
      <c r="M46" s="631">
        <f t="shared" si="2"/>
        <v>-2102.9598785614944</v>
      </c>
    </row>
    <row r="47" spans="1:13" ht="23.25" x14ac:dyDescent="0.35">
      <c r="A47" s="636" t="s">
        <v>54</v>
      </c>
      <c r="B47" s="637" t="s">
        <v>55</v>
      </c>
      <c r="C47" s="631"/>
      <c r="D47" s="631"/>
      <c r="E47" s="631"/>
      <c r="F47" s="631"/>
      <c r="G47" s="630"/>
      <c r="H47" s="631"/>
      <c r="I47" s="631"/>
      <c r="J47" s="631"/>
      <c r="K47" s="631"/>
      <c r="L47" s="631"/>
      <c r="M47" s="630"/>
    </row>
    <row r="48" spans="1:13" ht="23.25" x14ac:dyDescent="0.35">
      <c r="A48" s="635">
        <v>1</v>
      </c>
      <c r="B48" s="629" t="s">
        <v>56</v>
      </c>
      <c r="C48" s="630">
        <v>14977.720238366999</v>
      </c>
      <c r="D48" s="630">
        <v>3506.7556587630002</v>
      </c>
      <c r="E48" s="630">
        <v>2737.4108841500001</v>
      </c>
      <c r="F48" s="630">
        <v>578.13456473899998</v>
      </c>
      <c r="G48" s="630">
        <f t="shared" si="7"/>
        <v>21800.021346019003</v>
      </c>
      <c r="H48" s="630">
        <v>15060.782499999999</v>
      </c>
      <c r="I48" s="630">
        <v>3495.0455000000002</v>
      </c>
      <c r="J48" s="630">
        <v>2731.4360000000001</v>
      </c>
      <c r="K48" s="630">
        <v>577.83240000000001</v>
      </c>
      <c r="L48" s="630">
        <f t="shared" ref="L48:L49" si="10">SUM(H48:K48)</f>
        <v>21865.096400000002</v>
      </c>
      <c r="M48" s="630">
        <f t="shared" si="2"/>
        <v>65.075053980999655</v>
      </c>
    </row>
    <row r="49" spans="1:13" ht="23.25" x14ac:dyDescent="0.35">
      <c r="A49" s="641">
        <v>2</v>
      </c>
      <c r="B49" s="629" t="s">
        <v>57</v>
      </c>
      <c r="C49" s="630">
        <v>8246.9189999999999</v>
      </c>
      <c r="D49" s="630">
        <v>1672.2806</v>
      </c>
      <c r="E49" s="630">
        <v>1212.3969999999999</v>
      </c>
      <c r="F49" s="630">
        <v>0</v>
      </c>
      <c r="G49" s="630">
        <f t="shared" si="7"/>
        <v>11131.596600000001</v>
      </c>
      <c r="H49" s="630">
        <v>8216.5709999999999</v>
      </c>
      <c r="I49" s="630">
        <v>1679.375</v>
      </c>
      <c r="J49" s="630">
        <v>1232.2235000000001</v>
      </c>
      <c r="K49" s="630">
        <v>0</v>
      </c>
      <c r="L49" s="630">
        <f t="shared" si="10"/>
        <v>11128.1695</v>
      </c>
      <c r="M49" s="630">
        <f t="shared" si="2"/>
        <v>-3.4271000000007916</v>
      </c>
    </row>
    <row r="50" spans="1:13" ht="23.25" x14ac:dyDescent="0.35">
      <c r="A50" s="635"/>
      <c r="B50" s="642" t="s">
        <v>58</v>
      </c>
      <c r="C50" s="630">
        <f t="shared" ref="C50:L50" si="11">SUM(C48:C49)</f>
        <v>23224.639238366999</v>
      </c>
      <c r="D50" s="630">
        <f t="shared" si="11"/>
        <v>5179.0362587630007</v>
      </c>
      <c r="E50" s="630">
        <f t="shared" si="11"/>
        <v>3949.8078841500001</v>
      </c>
      <c r="F50" s="630">
        <f t="shared" si="11"/>
        <v>578.13456473899998</v>
      </c>
      <c r="G50" s="630">
        <f t="shared" si="11"/>
        <v>32931.617946019003</v>
      </c>
      <c r="H50" s="630">
        <f t="shared" si="11"/>
        <v>23277.353499999997</v>
      </c>
      <c r="I50" s="630">
        <f t="shared" si="11"/>
        <v>5174.4205000000002</v>
      </c>
      <c r="J50" s="630">
        <f t="shared" si="11"/>
        <v>3963.6595000000002</v>
      </c>
      <c r="K50" s="630">
        <f t="shared" si="11"/>
        <v>577.83240000000001</v>
      </c>
      <c r="L50" s="630">
        <f t="shared" si="11"/>
        <v>32993.265899999999</v>
      </c>
      <c r="M50" s="631">
        <f t="shared" si="2"/>
        <v>61.647953980995226</v>
      </c>
    </row>
    <row r="51" spans="1:13" ht="23.25" x14ac:dyDescent="0.35">
      <c r="A51" s="637" t="s">
        <v>59</v>
      </c>
      <c r="B51" s="624"/>
      <c r="C51" s="631">
        <f t="shared" ref="C51:L51" si="12">SUM(C13+C23+C46)</f>
        <v>50963.501064054151</v>
      </c>
      <c r="D51" s="631">
        <f t="shared" si="12"/>
        <v>71793.366515359579</v>
      </c>
      <c r="E51" s="631">
        <f t="shared" si="12"/>
        <v>104502.39213169123</v>
      </c>
      <c r="F51" s="631">
        <f t="shared" si="12"/>
        <v>438221.91084764036</v>
      </c>
      <c r="G51" s="631">
        <f t="shared" si="12"/>
        <v>665481.17055874527</v>
      </c>
      <c r="H51" s="631">
        <f t="shared" si="12"/>
        <v>52808.4616025379</v>
      </c>
      <c r="I51" s="631">
        <f t="shared" si="12"/>
        <v>70419.901382843847</v>
      </c>
      <c r="J51" s="631">
        <f t="shared" si="12"/>
        <v>104590.76703162315</v>
      </c>
      <c r="K51" s="631">
        <f t="shared" si="12"/>
        <v>433963.89289846504</v>
      </c>
      <c r="L51" s="631">
        <f t="shared" si="12"/>
        <v>661783.02291546995</v>
      </c>
      <c r="M51" s="631">
        <f t="shared" si="2"/>
        <v>-3698.1476432753261</v>
      </c>
    </row>
    <row r="52" spans="1:13" ht="23.25" x14ac:dyDescent="0.35">
      <c r="A52" s="637" t="s">
        <v>877</v>
      </c>
      <c r="B52" s="637"/>
      <c r="C52" s="631">
        <f>SUM(C50:C51)</f>
        <v>74188.140302421147</v>
      </c>
      <c r="D52" s="631">
        <f t="shared" ref="D52:L52" si="13">SUM(D50:D51)</f>
        <v>76972.402774122573</v>
      </c>
      <c r="E52" s="631">
        <f t="shared" si="13"/>
        <v>108452.20001584123</v>
      </c>
      <c r="F52" s="631">
        <f t="shared" si="13"/>
        <v>438800.04541237938</v>
      </c>
      <c r="G52" s="631">
        <f t="shared" si="13"/>
        <v>698412.78850476432</v>
      </c>
      <c r="H52" s="631">
        <f t="shared" si="13"/>
        <v>76085.81510253789</v>
      </c>
      <c r="I52" s="631">
        <f t="shared" si="13"/>
        <v>75594.321882843855</v>
      </c>
      <c r="J52" s="631">
        <f t="shared" si="13"/>
        <v>108554.42653162315</v>
      </c>
      <c r="K52" s="631">
        <f t="shared" si="13"/>
        <v>434541.72529846505</v>
      </c>
      <c r="L52" s="631">
        <f t="shared" si="13"/>
        <v>694776.28881546995</v>
      </c>
      <c r="M52" s="631">
        <f t="shared" si="2"/>
        <v>-3636.4996892943745</v>
      </c>
    </row>
    <row r="53" spans="1:13" ht="23.25" x14ac:dyDescent="0.35">
      <c r="A53" s="636" t="s">
        <v>61</v>
      </c>
      <c r="B53" s="637" t="s">
        <v>62</v>
      </c>
      <c r="C53" s="631"/>
      <c r="D53" s="631"/>
      <c r="E53" s="631"/>
      <c r="F53" s="631"/>
      <c r="G53" s="638"/>
      <c r="H53" s="631"/>
      <c r="I53" s="631"/>
      <c r="J53" s="631"/>
      <c r="K53" s="631"/>
      <c r="L53" s="631"/>
      <c r="M53" s="630"/>
    </row>
    <row r="54" spans="1:13" ht="23.25" x14ac:dyDescent="0.35">
      <c r="A54" s="641">
        <v>1</v>
      </c>
      <c r="B54" s="629" t="s">
        <v>63</v>
      </c>
      <c r="C54" s="630">
        <v>1851.2636</v>
      </c>
      <c r="D54" s="630">
        <v>0</v>
      </c>
      <c r="E54" s="630">
        <v>0</v>
      </c>
      <c r="F54" s="630">
        <v>0</v>
      </c>
      <c r="G54" s="630">
        <f t="shared" ref="G54:G56" si="14">SUM(C54:F54)</f>
        <v>1851.2636</v>
      </c>
      <c r="H54" s="630">
        <v>1828.3117</v>
      </c>
      <c r="I54" s="630">
        <v>0</v>
      </c>
      <c r="J54" s="630">
        <v>0</v>
      </c>
      <c r="K54" s="630">
        <v>0</v>
      </c>
      <c r="L54" s="630">
        <f t="shared" ref="L54:L56" si="15">SUM(H54:K54)</f>
        <v>1828.3117</v>
      </c>
      <c r="M54" s="630">
        <f t="shared" si="2"/>
        <v>-22.951900000000023</v>
      </c>
    </row>
    <row r="55" spans="1:13" ht="23.25" x14ac:dyDescent="0.35">
      <c r="A55" s="641">
        <v>2</v>
      </c>
      <c r="B55" s="629" t="s">
        <v>64</v>
      </c>
      <c r="C55" s="630">
        <v>9660.776307184</v>
      </c>
      <c r="D55" s="630">
        <v>7920.1271100040003</v>
      </c>
      <c r="E55" s="630">
        <v>10907.537415753</v>
      </c>
      <c r="F55" s="630">
        <v>14804.27</v>
      </c>
      <c r="G55" s="630">
        <f t="shared" si="14"/>
        <v>43292.710832940997</v>
      </c>
      <c r="H55" s="630">
        <v>10210.681064808001</v>
      </c>
      <c r="I55" s="630">
        <v>7547.7856462959999</v>
      </c>
      <c r="J55" s="630">
        <v>10172.846351877</v>
      </c>
      <c r="K55" s="630">
        <v>14783.8667</v>
      </c>
      <c r="L55" s="630">
        <f t="shared" si="15"/>
        <v>42715.179762981003</v>
      </c>
      <c r="M55" s="630">
        <f t="shared" si="2"/>
        <v>-577.53106995999406</v>
      </c>
    </row>
    <row r="56" spans="1:13" ht="23.25" x14ac:dyDescent="0.35">
      <c r="A56" s="641">
        <v>3</v>
      </c>
      <c r="B56" s="629" t="s">
        <v>65</v>
      </c>
      <c r="C56" s="630">
        <v>0</v>
      </c>
      <c r="D56" s="630">
        <v>3.92</v>
      </c>
      <c r="E56" s="630">
        <v>75.22</v>
      </c>
      <c r="F56" s="630">
        <v>91.44</v>
      </c>
      <c r="G56" s="630">
        <f t="shared" si="14"/>
        <v>170.57999999999998</v>
      </c>
      <c r="H56" s="630">
        <v>0</v>
      </c>
      <c r="I56" s="630">
        <v>3.92</v>
      </c>
      <c r="J56" s="630">
        <v>75.22</v>
      </c>
      <c r="K56" s="630">
        <v>91.44</v>
      </c>
      <c r="L56" s="630">
        <f t="shared" si="15"/>
        <v>170.57999999999998</v>
      </c>
      <c r="M56" s="630">
        <f t="shared" si="2"/>
        <v>0</v>
      </c>
    </row>
    <row r="57" spans="1:13" ht="23.25" x14ac:dyDescent="0.35">
      <c r="A57" s="636"/>
      <c r="B57" s="637" t="s">
        <v>66</v>
      </c>
      <c r="C57" s="631">
        <f>SUM(C54:C56)</f>
        <v>11512.039907184</v>
      </c>
      <c r="D57" s="631">
        <f t="shared" ref="D57:L57" si="16">SUM(D54:D56)</f>
        <v>7924.0471100040004</v>
      </c>
      <c r="E57" s="631">
        <f t="shared" si="16"/>
        <v>10982.757415753</v>
      </c>
      <c r="F57" s="631">
        <f t="shared" si="16"/>
        <v>14895.710000000001</v>
      </c>
      <c r="G57" s="631">
        <f t="shared" si="16"/>
        <v>45314.554432940997</v>
      </c>
      <c r="H57" s="631">
        <f t="shared" si="16"/>
        <v>12038.992764808001</v>
      </c>
      <c r="I57" s="631">
        <f t="shared" si="16"/>
        <v>7551.7056462959999</v>
      </c>
      <c r="J57" s="631">
        <f t="shared" si="16"/>
        <v>10248.066351877</v>
      </c>
      <c r="K57" s="631">
        <f t="shared" si="16"/>
        <v>14875.306700000001</v>
      </c>
      <c r="L57" s="631">
        <f t="shared" si="16"/>
        <v>44714.071462981003</v>
      </c>
      <c r="M57" s="631">
        <f t="shared" si="2"/>
        <v>-600.48296995999408</v>
      </c>
    </row>
    <row r="58" spans="1:13" ht="23.25" x14ac:dyDescent="0.35">
      <c r="A58" s="641" t="s">
        <v>67</v>
      </c>
      <c r="B58" s="629" t="s">
        <v>68</v>
      </c>
      <c r="C58" s="630">
        <v>0</v>
      </c>
      <c r="D58" s="630">
        <v>0</v>
      </c>
      <c r="E58" s="630">
        <v>1848.1706999999999</v>
      </c>
      <c r="F58" s="630">
        <v>342.51510000000002</v>
      </c>
      <c r="G58" s="630">
        <f>SUM(C58:F58)</f>
        <v>2190.6857999999997</v>
      </c>
      <c r="H58" s="630">
        <v>0</v>
      </c>
      <c r="I58" s="630">
        <v>0</v>
      </c>
      <c r="J58" s="630">
        <v>1764.6601000000001</v>
      </c>
      <c r="K58" s="630">
        <v>509.53629999999998</v>
      </c>
      <c r="L58" s="630">
        <f>SUM(H58:K58)</f>
        <v>2274.1963999999998</v>
      </c>
      <c r="M58" s="630">
        <f t="shared" si="2"/>
        <v>83.510600000000068</v>
      </c>
    </row>
    <row r="59" spans="1:13" ht="23.25" x14ac:dyDescent="0.35">
      <c r="A59" s="643"/>
      <c r="B59" s="644" t="s">
        <v>69</v>
      </c>
      <c r="C59" s="631">
        <f>SUM(C58)</f>
        <v>0</v>
      </c>
      <c r="D59" s="631">
        <f t="shared" ref="D59:L59" si="17">SUM(D58)</f>
        <v>0</v>
      </c>
      <c r="E59" s="631">
        <f t="shared" si="17"/>
        <v>1848.1706999999999</v>
      </c>
      <c r="F59" s="631">
        <f t="shared" si="17"/>
        <v>342.51510000000002</v>
      </c>
      <c r="G59" s="631">
        <f t="shared" si="17"/>
        <v>2190.6857999999997</v>
      </c>
      <c r="H59" s="631">
        <f t="shared" si="17"/>
        <v>0</v>
      </c>
      <c r="I59" s="631">
        <f t="shared" si="17"/>
        <v>0</v>
      </c>
      <c r="J59" s="631">
        <f t="shared" si="17"/>
        <v>1764.6601000000001</v>
      </c>
      <c r="K59" s="631">
        <f t="shared" si="17"/>
        <v>509.53629999999998</v>
      </c>
      <c r="L59" s="631">
        <f t="shared" si="17"/>
        <v>2274.1963999999998</v>
      </c>
      <c r="M59" s="631">
        <f t="shared" si="2"/>
        <v>83.510600000000068</v>
      </c>
    </row>
    <row r="60" spans="1:13" ht="23.25" x14ac:dyDescent="0.35">
      <c r="A60" s="643" t="s">
        <v>70</v>
      </c>
      <c r="B60" s="644" t="s">
        <v>71</v>
      </c>
      <c r="C60" s="631"/>
      <c r="D60" s="631"/>
      <c r="E60" s="631"/>
      <c r="F60" s="631"/>
      <c r="G60" s="631"/>
      <c r="H60" s="631"/>
      <c r="I60" s="631"/>
      <c r="J60" s="631"/>
      <c r="K60" s="631"/>
      <c r="L60" s="631"/>
      <c r="M60" s="631"/>
    </row>
    <row r="61" spans="1:13" ht="23.25" x14ac:dyDescent="0.35">
      <c r="A61" s="641">
        <v>1</v>
      </c>
      <c r="B61" s="645" t="s">
        <v>72</v>
      </c>
      <c r="C61" s="630">
        <v>138.19999999999999</v>
      </c>
      <c r="D61" s="630">
        <v>42.62</v>
      </c>
      <c r="E61" s="630">
        <v>779.29</v>
      </c>
      <c r="F61" s="630">
        <v>608.54999999999995</v>
      </c>
      <c r="G61" s="630">
        <f t="shared" ref="G61:G70" si="18">SUM(C61:F61)</f>
        <v>1568.6599999999999</v>
      </c>
      <c r="H61" s="630">
        <v>86.39</v>
      </c>
      <c r="I61" s="630">
        <v>105.84</v>
      </c>
      <c r="J61" s="630">
        <v>801.92</v>
      </c>
      <c r="K61" s="630">
        <v>604.33000000000004</v>
      </c>
      <c r="L61" s="630">
        <f t="shared" ref="L61:L64" si="19">SUM(H61:K61)</f>
        <v>1598.48</v>
      </c>
      <c r="M61" s="630">
        <f t="shared" si="2"/>
        <v>29.820000000000164</v>
      </c>
    </row>
    <row r="62" spans="1:13" ht="23.25" x14ac:dyDescent="0.35">
      <c r="A62" s="641">
        <v>2</v>
      </c>
      <c r="B62" s="645" t="s">
        <v>73</v>
      </c>
      <c r="C62" s="630">
        <v>117.019961</v>
      </c>
      <c r="D62" s="630">
        <v>753.80044299999997</v>
      </c>
      <c r="E62" s="630">
        <v>378.654337</v>
      </c>
      <c r="F62" s="630">
        <v>915.26693499999999</v>
      </c>
      <c r="G62" s="630">
        <f t="shared" si="18"/>
        <v>2164.7416760000001</v>
      </c>
      <c r="H62" s="630">
        <v>119.480344</v>
      </c>
      <c r="I62" s="630">
        <v>748.01750300000003</v>
      </c>
      <c r="J62" s="630">
        <v>373.00839500000001</v>
      </c>
      <c r="K62" s="630">
        <v>845.53297899999995</v>
      </c>
      <c r="L62" s="630">
        <f t="shared" si="19"/>
        <v>2086.039221</v>
      </c>
      <c r="M62" s="630">
        <f t="shared" si="2"/>
        <v>-78.7024550000001</v>
      </c>
    </row>
    <row r="63" spans="1:13" ht="23.25" x14ac:dyDescent="0.35">
      <c r="A63" s="641">
        <v>3</v>
      </c>
      <c r="B63" s="645" t="s">
        <v>74</v>
      </c>
      <c r="C63" s="630">
        <v>0</v>
      </c>
      <c r="D63" s="630">
        <v>0</v>
      </c>
      <c r="E63" s="630">
        <v>0</v>
      </c>
      <c r="F63" s="630">
        <v>0</v>
      </c>
      <c r="G63" s="630">
        <f t="shared" si="18"/>
        <v>0</v>
      </c>
      <c r="H63" s="630">
        <v>17.9217856550002</v>
      </c>
      <c r="I63" s="630">
        <v>116.852203570003</v>
      </c>
      <c r="J63" s="630">
        <v>127.192338337001</v>
      </c>
      <c r="K63" s="630">
        <v>0.45939984</v>
      </c>
      <c r="L63" s="630">
        <f t="shared" si="19"/>
        <v>262.42572740200421</v>
      </c>
      <c r="M63" s="630">
        <f t="shared" si="2"/>
        <v>262.42572740200421</v>
      </c>
    </row>
    <row r="64" spans="1:13" ht="23.25" x14ac:dyDescent="0.35">
      <c r="A64" s="641">
        <v>4</v>
      </c>
      <c r="B64" s="645" t="s">
        <v>75</v>
      </c>
      <c r="C64" s="630">
        <v>0</v>
      </c>
      <c r="D64" s="630">
        <v>0</v>
      </c>
      <c r="E64" s="630">
        <v>0</v>
      </c>
      <c r="F64" s="630">
        <v>0</v>
      </c>
      <c r="G64" s="630">
        <f t="shared" si="18"/>
        <v>0</v>
      </c>
      <c r="H64" s="630">
        <v>35.22</v>
      </c>
      <c r="I64" s="630">
        <v>119.22</v>
      </c>
      <c r="J64" s="630">
        <v>56.74</v>
      </c>
      <c r="K64" s="630">
        <v>7.95</v>
      </c>
      <c r="L64" s="630">
        <f t="shared" si="19"/>
        <v>219.13</v>
      </c>
      <c r="M64" s="630">
        <f t="shared" si="2"/>
        <v>219.13</v>
      </c>
    </row>
    <row r="65" spans="1:13" ht="23.25" x14ac:dyDescent="0.35">
      <c r="A65" s="643"/>
      <c r="B65" s="644" t="s">
        <v>76</v>
      </c>
      <c r="C65" s="631">
        <f>SUM(C61:C64)</f>
        <v>255.21996099999998</v>
      </c>
      <c r="D65" s="631">
        <f t="shared" ref="D65:L65" si="20">SUM(D61:D64)</f>
        <v>796.42044299999998</v>
      </c>
      <c r="E65" s="631">
        <f t="shared" si="20"/>
        <v>1157.9443369999999</v>
      </c>
      <c r="F65" s="631">
        <f t="shared" si="20"/>
        <v>1523.8169349999998</v>
      </c>
      <c r="G65" s="631">
        <f t="shared" si="20"/>
        <v>3733.401676</v>
      </c>
      <c r="H65" s="631">
        <f t="shared" si="20"/>
        <v>259.01212965500019</v>
      </c>
      <c r="I65" s="631">
        <f t="shared" si="20"/>
        <v>1089.929706570003</v>
      </c>
      <c r="J65" s="631">
        <f t="shared" si="20"/>
        <v>1358.860733337001</v>
      </c>
      <c r="K65" s="631">
        <f t="shared" si="20"/>
        <v>1458.2723788400001</v>
      </c>
      <c r="L65" s="631">
        <f t="shared" si="20"/>
        <v>4166.0749484020043</v>
      </c>
      <c r="M65" s="631">
        <f t="shared" si="2"/>
        <v>432.67327240200439</v>
      </c>
    </row>
    <row r="66" spans="1:13" ht="23.25" x14ac:dyDescent="0.35">
      <c r="A66" s="590" t="s">
        <v>77</v>
      </c>
      <c r="B66" s="591" t="s">
        <v>78</v>
      </c>
      <c r="C66" s="631"/>
      <c r="D66" s="631"/>
      <c r="E66" s="631"/>
      <c r="F66" s="631"/>
      <c r="G66" s="631"/>
      <c r="H66" s="631"/>
      <c r="I66" s="631"/>
      <c r="J66" s="631"/>
      <c r="K66" s="631"/>
      <c r="L66" s="631"/>
      <c r="M66" s="631"/>
    </row>
    <row r="67" spans="1:13" ht="23.25" x14ac:dyDescent="0.35">
      <c r="A67" s="641">
        <v>1</v>
      </c>
      <c r="B67" s="646" t="s">
        <v>79</v>
      </c>
      <c r="C67" s="631">
        <v>0</v>
      </c>
      <c r="D67" s="631">
        <v>0</v>
      </c>
      <c r="E67" s="631">
        <v>0</v>
      </c>
      <c r="F67" s="631">
        <v>0</v>
      </c>
      <c r="G67" s="630">
        <f t="shared" si="18"/>
        <v>0</v>
      </c>
      <c r="H67" s="631">
        <v>0</v>
      </c>
      <c r="I67" s="631">
        <v>0</v>
      </c>
      <c r="J67" s="631">
        <v>0</v>
      </c>
      <c r="K67" s="631">
        <v>0</v>
      </c>
      <c r="L67" s="630">
        <f t="shared" ref="L67:L69" si="21">SUM(H67:K67)</f>
        <v>0</v>
      </c>
      <c r="M67" s="630">
        <f t="shared" ref="M67:M69" si="22">L67-G67</f>
        <v>0</v>
      </c>
    </row>
    <row r="68" spans="1:13" ht="23.25" x14ac:dyDescent="0.35">
      <c r="A68" s="641">
        <v>2</v>
      </c>
      <c r="B68" s="646" t="s">
        <v>80</v>
      </c>
      <c r="C68" s="631">
        <v>0</v>
      </c>
      <c r="D68" s="631">
        <v>0</v>
      </c>
      <c r="E68" s="631">
        <v>0</v>
      </c>
      <c r="F68" s="631">
        <v>0</v>
      </c>
      <c r="G68" s="630">
        <f t="shared" si="18"/>
        <v>0</v>
      </c>
      <c r="H68" s="631">
        <v>0</v>
      </c>
      <c r="I68" s="631">
        <v>0</v>
      </c>
      <c r="J68" s="631">
        <v>0</v>
      </c>
      <c r="K68" s="631">
        <v>0</v>
      </c>
      <c r="L68" s="630">
        <f>SUM(H68:K68)</f>
        <v>0</v>
      </c>
      <c r="M68" s="630">
        <f>L68-G68</f>
        <v>0</v>
      </c>
    </row>
    <row r="69" spans="1:13" ht="23.25" x14ac:dyDescent="0.35">
      <c r="A69" s="643"/>
      <c r="B69" s="591" t="s">
        <v>81</v>
      </c>
      <c r="C69" s="631">
        <f>SUM(C67:C68)</f>
        <v>0</v>
      </c>
      <c r="D69" s="631">
        <f t="shared" ref="D69:H69" si="23">SUM(D67:D68)</f>
        <v>0</v>
      </c>
      <c r="E69" s="631">
        <f t="shared" si="23"/>
        <v>0</v>
      </c>
      <c r="F69" s="631">
        <f t="shared" si="23"/>
        <v>0</v>
      </c>
      <c r="G69" s="631">
        <f t="shared" si="18"/>
        <v>0</v>
      </c>
      <c r="H69" s="631">
        <f t="shared" si="23"/>
        <v>0</v>
      </c>
      <c r="I69" s="631">
        <f>SUM(I67:I68)</f>
        <v>0</v>
      </c>
      <c r="J69" s="631">
        <f>SUM(J67:J68)</f>
        <v>0</v>
      </c>
      <c r="K69" s="631">
        <f>SUM(K67:K68)</f>
        <v>0</v>
      </c>
      <c r="L69" s="631">
        <f t="shared" si="21"/>
        <v>0</v>
      </c>
      <c r="M69" s="631">
        <f t="shared" si="22"/>
        <v>0</v>
      </c>
    </row>
    <row r="70" spans="1:13" ht="23.25" x14ac:dyDescent="0.35">
      <c r="A70" s="643"/>
      <c r="B70" s="644" t="s">
        <v>232</v>
      </c>
      <c r="C70" s="631">
        <f>SUM(C52+C57+C59+C65+C69)</f>
        <v>85955.400170605135</v>
      </c>
      <c r="D70" s="631">
        <f>SUM(D52+D57+D59+D65+D69)</f>
        <v>85692.870327126569</v>
      </c>
      <c r="E70" s="631">
        <f>SUM(E52+E57+E59+E65+E69)</f>
        <v>122441.07246859423</v>
      </c>
      <c r="F70" s="631">
        <f>SUM(F52+F57+F59+F65+F69)</f>
        <v>455562.08744737942</v>
      </c>
      <c r="G70" s="631">
        <f t="shared" si="18"/>
        <v>749651.4304137053</v>
      </c>
      <c r="H70" s="631">
        <f>SUM(H52+H57+H59+H65+H69)</f>
        <v>88383.819997000901</v>
      </c>
      <c r="I70" s="631">
        <f>SUM(I52+I57+I59+I65+I69)</f>
        <v>84235.957235709866</v>
      </c>
      <c r="J70" s="631">
        <f>SUM(J52+J57+J59+J65+J69)</f>
        <v>121926.01371683714</v>
      </c>
      <c r="K70" s="631">
        <f>SUM(K52+K57+K59+K65+K69)</f>
        <v>451384.84067730507</v>
      </c>
      <c r="L70" s="631">
        <f>SUM(L52+L57+L59+L65+L69)</f>
        <v>745930.63162685302</v>
      </c>
      <c r="M70" s="631">
        <f t="shared" si="2"/>
        <v>-3720.798786852276</v>
      </c>
    </row>
    <row r="71" spans="1:13" ht="23.25" x14ac:dyDescent="0.35">
      <c r="A71" s="37"/>
      <c r="B71" s="37"/>
      <c r="C71" s="581"/>
      <c r="D71" s="581"/>
      <c r="E71" s="581"/>
      <c r="F71" s="581"/>
      <c r="G71" s="581"/>
      <c r="H71" s="582"/>
      <c r="I71" s="582"/>
      <c r="J71" s="582"/>
      <c r="K71" s="582"/>
      <c r="L71" s="582"/>
      <c r="M71" s="630">
        <f t="shared" si="2"/>
        <v>0</v>
      </c>
    </row>
  </sheetData>
  <mergeCells count="9">
    <mergeCell ref="A14:B14"/>
    <mergeCell ref="A2:M2"/>
    <mergeCell ref="A3:M3"/>
    <mergeCell ref="K5:M5"/>
    <mergeCell ref="A6:A7"/>
    <mergeCell ref="B6:B7"/>
    <mergeCell ref="C6:G6"/>
    <mergeCell ref="H6:L6"/>
    <mergeCell ref="M6:M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workbookViewId="0">
      <selection activeCell="M9" sqref="M9"/>
    </sheetView>
  </sheetViews>
  <sheetFormatPr defaultRowHeight="15" x14ac:dyDescent="0.25"/>
  <cols>
    <col min="1" max="1" width="5.7109375" customWidth="1"/>
    <col min="2" max="2" width="25.7109375" customWidth="1"/>
    <col min="3" max="3" width="12.140625" customWidth="1"/>
    <col min="4" max="4" width="13.28515625" customWidth="1"/>
    <col min="5" max="5" width="14.7109375" customWidth="1"/>
    <col min="6" max="7" width="12.28515625" customWidth="1"/>
  </cols>
  <sheetData>
    <row r="2" spans="1:7" x14ac:dyDescent="0.25">
      <c r="A2" s="840" t="s">
        <v>1083</v>
      </c>
      <c r="B2" s="840"/>
      <c r="C2" s="840"/>
      <c r="D2" s="840"/>
      <c r="E2" s="840"/>
      <c r="F2" s="840"/>
      <c r="G2" s="840"/>
    </row>
    <row r="3" spans="1:7" x14ac:dyDescent="0.25">
      <c r="A3" s="840"/>
      <c r="B3" s="840"/>
      <c r="C3" s="840"/>
      <c r="D3" s="840"/>
      <c r="E3" s="840"/>
      <c r="F3" s="840"/>
      <c r="G3" s="840"/>
    </row>
    <row r="4" spans="1:7" ht="45" x14ac:dyDescent="0.25">
      <c r="A4" s="801" t="s">
        <v>760</v>
      </c>
      <c r="B4" s="802" t="s">
        <v>202</v>
      </c>
      <c r="C4" s="803" t="s">
        <v>1084</v>
      </c>
      <c r="D4" s="803" t="s">
        <v>1085</v>
      </c>
      <c r="E4" s="803" t="s">
        <v>1086</v>
      </c>
      <c r="F4" s="803" t="s">
        <v>1087</v>
      </c>
      <c r="G4" s="803" t="s">
        <v>1088</v>
      </c>
    </row>
    <row r="5" spans="1:7" x14ac:dyDescent="0.25">
      <c r="A5" s="801">
        <v>1</v>
      </c>
      <c r="B5" s="804" t="s">
        <v>14</v>
      </c>
      <c r="C5" s="805">
        <v>1183</v>
      </c>
      <c r="D5" s="805">
        <v>558896</v>
      </c>
      <c r="E5" s="805">
        <v>11758115</v>
      </c>
      <c r="F5" s="115" t="s">
        <v>1089</v>
      </c>
      <c r="G5" s="115" t="s">
        <v>1090</v>
      </c>
    </row>
    <row r="6" spans="1:7" x14ac:dyDescent="0.25">
      <c r="A6" s="801">
        <v>2</v>
      </c>
      <c r="B6" s="804" t="s">
        <v>237</v>
      </c>
      <c r="C6" s="805">
        <v>1</v>
      </c>
      <c r="D6" s="805">
        <v>462</v>
      </c>
      <c r="E6" s="805">
        <v>3872</v>
      </c>
      <c r="F6" s="115" t="s">
        <v>1089</v>
      </c>
      <c r="G6" s="115" t="s">
        <v>1089</v>
      </c>
    </row>
    <row r="7" spans="1:7" x14ac:dyDescent="0.25">
      <c r="A7" s="801">
        <v>3</v>
      </c>
      <c r="B7" s="804" t="s">
        <v>1091</v>
      </c>
      <c r="C7" s="805">
        <v>339</v>
      </c>
      <c r="D7" s="805">
        <v>137429</v>
      </c>
      <c r="E7" s="805">
        <v>4674683</v>
      </c>
      <c r="F7" s="115" t="s">
        <v>1089</v>
      </c>
      <c r="G7" s="115" t="s">
        <v>1092</v>
      </c>
    </row>
    <row r="8" spans="1:7" x14ac:dyDescent="0.25">
      <c r="A8" s="801">
        <v>4</v>
      </c>
      <c r="B8" s="804" t="s">
        <v>15</v>
      </c>
      <c r="C8" s="805">
        <v>1327</v>
      </c>
      <c r="D8" s="805">
        <v>410734</v>
      </c>
      <c r="E8" s="805">
        <v>14619676</v>
      </c>
      <c r="F8" s="115" t="s">
        <v>1089</v>
      </c>
      <c r="G8" s="115" t="s">
        <v>1089</v>
      </c>
    </row>
    <row r="9" spans="1:7" x14ac:dyDescent="0.25">
      <c r="A9" s="801">
        <v>5</v>
      </c>
      <c r="B9" s="804" t="s">
        <v>1093</v>
      </c>
      <c r="C9" s="805">
        <v>3961</v>
      </c>
      <c r="D9" s="805">
        <v>1541241</v>
      </c>
      <c r="E9" s="805">
        <v>29543407</v>
      </c>
      <c r="F9" s="115" t="s">
        <v>1089</v>
      </c>
      <c r="G9" s="115" t="s">
        <v>1089</v>
      </c>
    </row>
    <row r="10" spans="1:7" x14ac:dyDescent="0.25">
      <c r="A10" s="841" t="s">
        <v>232</v>
      </c>
      <c r="B10" s="841"/>
      <c r="C10" s="805">
        <f>SUM(C5:C9)</f>
        <v>6811</v>
      </c>
      <c r="D10" s="805">
        <f t="shared" ref="D10:E10" si="0">SUM(D5:D9)</f>
        <v>2648762</v>
      </c>
      <c r="E10" s="805">
        <f t="shared" si="0"/>
        <v>60599753</v>
      </c>
      <c r="F10" s="115"/>
      <c r="G10" s="115"/>
    </row>
    <row r="11" spans="1:7" x14ac:dyDescent="0.25">
      <c r="A11" s="115"/>
      <c r="B11" s="115"/>
      <c r="C11" s="115"/>
      <c r="D11" s="115"/>
      <c r="E11" s="115"/>
      <c r="F11" s="115"/>
      <c r="G11" s="115"/>
    </row>
    <row r="12" spans="1:7" x14ac:dyDescent="0.25">
      <c r="A12" s="115"/>
      <c r="B12" s="115"/>
      <c r="C12" s="115"/>
      <c r="D12" s="115"/>
      <c r="E12" s="115"/>
      <c r="F12" s="115"/>
      <c r="G12" s="115"/>
    </row>
    <row r="13" spans="1:7" x14ac:dyDescent="0.25">
      <c r="A13" s="840" t="s">
        <v>1094</v>
      </c>
      <c r="B13" s="840"/>
      <c r="C13" s="840"/>
      <c r="D13" s="840"/>
      <c r="E13" s="840"/>
      <c r="F13" s="840"/>
      <c r="G13" s="840"/>
    </row>
    <row r="14" spans="1:7" x14ac:dyDescent="0.25">
      <c r="A14" s="840"/>
      <c r="B14" s="840"/>
      <c r="C14" s="840"/>
      <c r="D14" s="840"/>
      <c r="E14" s="840"/>
      <c r="F14" s="840"/>
      <c r="G14" s="840"/>
    </row>
    <row r="15" spans="1:7" ht="45" x14ac:dyDescent="0.25">
      <c r="A15" s="803" t="s">
        <v>760</v>
      </c>
      <c r="B15" s="803" t="s">
        <v>202</v>
      </c>
      <c r="C15" s="803" t="s">
        <v>1084</v>
      </c>
      <c r="D15" s="803" t="s">
        <v>1085</v>
      </c>
      <c r="E15" s="803" t="s">
        <v>1086</v>
      </c>
      <c r="F15" s="803" t="s">
        <v>1087</v>
      </c>
      <c r="G15" s="803" t="s">
        <v>1088</v>
      </c>
    </row>
    <row r="16" spans="1:7" x14ac:dyDescent="0.25">
      <c r="A16" s="803">
        <v>1</v>
      </c>
      <c r="B16" s="804" t="s">
        <v>21</v>
      </c>
      <c r="C16" s="805">
        <v>50</v>
      </c>
      <c r="D16" s="806">
        <v>51013</v>
      </c>
      <c r="E16" s="806">
        <v>772368</v>
      </c>
      <c r="F16" s="115" t="s">
        <v>1095</v>
      </c>
      <c r="G16" s="115" t="s">
        <v>1092</v>
      </c>
    </row>
    <row r="17" spans="1:7" x14ac:dyDescent="0.25">
      <c r="A17" s="803">
        <v>2</v>
      </c>
      <c r="B17" s="804" t="s">
        <v>14</v>
      </c>
      <c r="C17" s="805">
        <v>145</v>
      </c>
      <c r="D17" s="806">
        <v>50880</v>
      </c>
      <c r="E17" s="806">
        <v>1044189.4</v>
      </c>
      <c r="F17" s="115" t="s">
        <v>1095</v>
      </c>
      <c r="G17" s="115" t="s">
        <v>1090</v>
      </c>
    </row>
    <row r="18" spans="1:7" x14ac:dyDescent="0.25">
      <c r="A18" s="803">
        <v>3</v>
      </c>
      <c r="B18" s="804" t="s">
        <v>23</v>
      </c>
      <c r="C18" s="805">
        <v>22</v>
      </c>
      <c r="D18" s="806">
        <v>8099</v>
      </c>
      <c r="E18" s="806">
        <v>21775</v>
      </c>
      <c r="F18" s="115" t="s">
        <v>1095</v>
      </c>
      <c r="G18" s="115" t="s">
        <v>1092</v>
      </c>
    </row>
    <row r="19" spans="1:7" x14ac:dyDescent="0.25">
      <c r="A19" s="803">
        <v>4</v>
      </c>
      <c r="B19" s="804" t="s">
        <v>237</v>
      </c>
      <c r="C19" s="805">
        <v>57</v>
      </c>
      <c r="D19" s="806">
        <v>26438</v>
      </c>
      <c r="E19" s="806">
        <v>774606</v>
      </c>
      <c r="F19" s="115" t="s">
        <v>1095</v>
      </c>
      <c r="G19" s="115" t="s">
        <v>1096</v>
      </c>
    </row>
    <row r="20" spans="1:7" x14ac:dyDescent="0.25">
      <c r="A20" s="803">
        <v>5</v>
      </c>
      <c r="B20" s="804" t="s">
        <v>245</v>
      </c>
      <c r="C20" s="805">
        <v>7</v>
      </c>
      <c r="D20" s="806">
        <v>24686</v>
      </c>
      <c r="E20" s="806">
        <v>408518</v>
      </c>
      <c r="F20" s="115" t="s">
        <v>1095</v>
      </c>
      <c r="G20" s="115" t="s">
        <v>1097</v>
      </c>
    </row>
    <row r="21" spans="1:7" x14ac:dyDescent="0.25">
      <c r="A21" s="803">
        <v>6</v>
      </c>
      <c r="B21" s="804" t="s">
        <v>242</v>
      </c>
      <c r="C21" s="805">
        <v>1</v>
      </c>
      <c r="D21" s="806">
        <v>1758</v>
      </c>
      <c r="E21" s="806">
        <v>67496</v>
      </c>
      <c r="F21" s="115" t="s">
        <v>1095</v>
      </c>
      <c r="G21" s="115" t="s">
        <v>1097</v>
      </c>
    </row>
    <row r="22" spans="1:7" x14ac:dyDescent="0.25">
      <c r="A22" s="803">
        <v>7</v>
      </c>
      <c r="B22" s="804" t="s">
        <v>32</v>
      </c>
      <c r="C22" s="805">
        <v>1</v>
      </c>
      <c r="D22" s="806">
        <v>11335</v>
      </c>
      <c r="E22" s="806">
        <v>43047</v>
      </c>
      <c r="F22" s="115" t="s">
        <v>1095</v>
      </c>
      <c r="G22" s="115" t="s">
        <v>1097</v>
      </c>
    </row>
    <row r="23" spans="1:7" x14ac:dyDescent="0.25">
      <c r="A23" s="803">
        <v>8</v>
      </c>
      <c r="B23" s="804" t="s">
        <v>338</v>
      </c>
      <c r="C23" s="805">
        <v>24</v>
      </c>
      <c r="D23" s="806">
        <v>5941</v>
      </c>
      <c r="E23" s="806">
        <v>97567</v>
      </c>
      <c r="F23" s="115" t="s">
        <v>1095</v>
      </c>
      <c r="G23" s="115" t="s">
        <v>1092</v>
      </c>
    </row>
    <row r="24" spans="1:7" x14ac:dyDescent="0.25">
      <c r="A24" s="803">
        <v>9</v>
      </c>
      <c r="B24" s="804" t="s">
        <v>359</v>
      </c>
      <c r="C24" s="805">
        <v>32</v>
      </c>
      <c r="D24" s="806">
        <v>45014</v>
      </c>
      <c r="E24" s="806">
        <v>548528</v>
      </c>
      <c r="F24" s="115" t="s">
        <v>1095</v>
      </c>
      <c r="G24" s="115" t="s">
        <v>1096</v>
      </c>
    </row>
    <row r="25" spans="1:7" x14ac:dyDescent="0.25">
      <c r="A25" s="803">
        <v>10</v>
      </c>
      <c r="B25" s="804" t="s">
        <v>15</v>
      </c>
      <c r="C25" s="805">
        <v>173</v>
      </c>
      <c r="D25" s="806">
        <v>272406</v>
      </c>
      <c r="E25" s="806">
        <v>5134916</v>
      </c>
      <c r="F25" s="115" t="s">
        <v>1095</v>
      </c>
      <c r="G25" s="115" t="s">
        <v>1096</v>
      </c>
    </row>
    <row r="26" spans="1:7" x14ac:dyDescent="0.25">
      <c r="A26" s="803">
        <v>11</v>
      </c>
      <c r="B26" s="804" t="s">
        <v>1093</v>
      </c>
      <c r="C26" s="805">
        <v>593</v>
      </c>
      <c r="D26" s="806">
        <v>262839</v>
      </c>
      <c r="E26" s="806">
        <v>7444788</v>
      </c>
      <c r="F26" s="115" t="s">
        <v>1095</v>
      </c>
      <c r="G26" s="115" t="s">
        <v>1096</v>
      </c>
    </row>
    <row r="27" spans="1:7" x14ac:dyDescent="0.25">
      <c r="A27" s="803">
        <v>12</v>
      </c>
      <c r="B27" s="804" t="s">
        <v>224</v>
      </c>
      <c r="C27" s="805">
        <v>868</v>
      </c>
      <c r="D27" s="806">
        <v>1318633</v>
      </c>
      <c r="E27" s="806">
        <v>25080266</v>
      </c>
      <c r="F27" s="115" t="s">
        <v>1095</v>
      </c>
      <c r="G27" s="115" t="s">
        <v>1090</v>
      </c>
    </row>
    <row r="28" spans="1:7" x14ac:dyDescent="0.25">
      <c r="A28" s="803">
        <v>13</v>
      </c>
      <c r="B28" s="804" t="s">
        <v>240</v>
      </c>
      <c r="C28" s="805">
        <v>106</v>
      </c>
      <c r="D28" s="806">
        <v>244638</v>
      </c>
      <c r="E28" s="806">
        <v>2760903</v>
      </c>
      <c r="F28" s="115" t="s">
        <v>1095</v>
      </c>
      <c r="G28" s="115" t="s">
        <v>1096</v>
      </c>
    </row>
    <row r="29" spans="1:7" x14ac:dyDescent="0.25">
      <c r="A29" s="841" t="s">
        <v>232</v>
      </c>
      <c r="B29" s="841"/>
      <c r="C29" s="805">
        <f>SUM(C16:C28)</f>
        <v>2079</v>
      </c>
      <c r="D29" s="805">
        <f t="shared" ref="D29:E29" si="1">SUM(D16:D28)</f>
        <v>2323680</v>
      </c>
      <c r="E29" s="805">
        <f t="shared" si="1"/>
        <v>44198967.399999999</v>
      </c>
      <c r="F29" s="115"/>
      <c r="G29" s="115"/>
    </row>
  </sheetData>
  <mergeCells count="4">
    <mergeCell ref="A2:G3"/>
    <mergeCell ref="A10:B10"/>
    <mergeCell ref="A13:G14"/>
    <mergeCell ref="A29:B2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H8" sqref="H8"/>
    </sheetView>
  </sheetViews>
  <sheetFormatPr defaultRowHeight="25.5" x14ac:dyDescent="0.35"/>
  <cols>
    <col min="1" max="1" width="11" style="647" customWidth="1"/>
    <col min="2" max="2" width="57.5703125" style="647" customWidth="1"/>
    <col min="3" max="3" width="25.5703125" style="647" customWidth="1"/>
    <col min="4" max="4" width="29.28515625" style="647" customWidth="1"/>
    <col min="5" max="5" width="23.7109375" style="647" customWidth="1"/>
    <col min="6" max="6" width="13.85546875" style="647" customWidth="1"/>
    <col min="7" max="7" width="15.28515625" style="647" customWidth="1"/>
    <col min="8" max="8" width="35.28515625" style="647" bestFit="1" customWidth="1"/>
    <col min="9" max="9" width="27.5703125" style="647" customWidth="1"/>
    <col min="10" max="253" width="9.140625" style="647"/>
    <col min="254" max="254" width="3.42578125" style="647" customWidth="1"/>
    <col min="255" max="255" width="4.140625" style="647" bestFit="1" customWidth="1"/>
    <col min="256" max="256" width="15" style="647" customWidth="1"/>
    <col min="257" max="257" width="18.7109375" style="647" customWidth="1"/>
    <col min="258" max="258" width="16.7109375" style="647" customWidth="1"/>
    <col min="259" max="259" width="20.7109375" style="647" customWidth="1"/>
    <col min="260" max="260" width="16" style="647" bestFit="1" customWidth="1"/>
    <col min="261" max="261" width="10.7109375" style="647" bestFit="1" customWidth="1"/>
    <col min="262" max="509" width="9.140625" style="647"/>
    <col min="510" max="510" width="3.42578125" style="647" customWidth="1"/>
    <col min="511" max="511" width="4.140625" style="647" bestFit="1" customWidth="1"/>
    <col min="512" max="512" width="15" style="647" customWidth="1"/>
    <col min="513" max="513" width="18.7109375" style="647" customWidth="1"/>
    <col min="514" max="514" width="16.7109375" style="647" customWidth="1"/>
    <col min="515" max="515" width="20.7109375" style="647" customWidth="1"/>
    <col min="516" max="516" width="16" style="647" bestFit="1" customWidth="1"/>
    <col min="517" max="517" width="10.7109375" style="647" bestFit="1" customWidth="1"/>
    <col min="518" max="765" width="9.140625" style="647"/>
    <col min="766" max="766" width="3.42578125" style="647" customWidth="1"/>
    <col min="767" max="767" width="4.140625" style="647" bestFit="1" customWidth="1"/>
    <col min="768" max="768" width="15" style="647" customWidth="1"/>
    <col min="769" max="769" width="18.7109375" style="647" customWidth="1"/>
    <col min="770" max="770" width="16.7109375" style="647" customWidth="1"/>
    <col min="771" max="771" width="20.7109375" style="647" customWidth="1"/>
    <col min="772" max="772" width="16" style="647" bestFit="1" customWidth="1"/>
    <col min="773" max="773" width="10.7109375" style="647" bestFit="1" customWidth="1"/>
    <col min="774" max="1021" width="9.140625" style="647"/>
    <col min="1022" max="1022" width="3.42578125" style="647" customWidth="1"/>
    <col min="1023" max="1023" width="4.140625" style="647" bestFit="1" customWidth="1"/>
    <col min="1024" max="1024" width="15" style="647" customWidth="1"/>
    <col min="1025" max="1025" width="18.7109375" style="647" customWidth="1"/>
    <col min="1026" max="1026" width="16.7109375" style="647" customWidth="1"/>
    <col min="1027" max="1027" width="20.7109375" style="647" customWidth="1"/>
    <col min="1028" max="1028" width="16" style="647" bestFit="1" customWidth="1"/>
    <col min="1029" max="1029" width="10.7109375" style="647" bestFit="1" customWidth="1"/>
    <col min="1030" max="1277" width="9.140625" style="647"/>
    <col min="1278" max="1278" width="3.42578125" style="647" customWidth="1"/>
    <col min="1279" max="1279" width="4.140625" style="647" bestFit="1" customWidth="1"/>
    <col min="1280" max="1280" width="15" style="647" customWidth="1"/>
    <col min="1281" max="1281" width="18.7109375" style="647" customWidth="1"/>
    <col min="1282" max="1282" width="16.7109375" style="647" customWidth="1"/>
    <col min="1283" max="1283" width="20.7109375" style="647" customWidth="1"/>
    <col min="1284" max="1284" width="16" style="647" bestFit="1" customWidth="1"/>
    <col min="1285" max="1285" width="10.7109375" style="647" bestFit="1" customWidth="1"/>
    <col min="1286" max="1533" width="9.140625" style="647"/>
    <col min="1534" max="1534" width="3.42578125" style="647" customWidth="1"/>
    <col min="1535" max="1535" width="4.140625" style="647" bestFit="1" customWidth="1"/>
    <col min="1536" max="1536" width="15" style="647" customWidth="1"/>
    <col min="1537" max="1537" width="18.7109375" style="647" customWidth="1"/>
    <col min="1538" max="1538" width="16.7109375" style="647" customWidth="1"/>
    <col min="1539" max="1539" width="20.7109375" style="647" customWidth="1"/>
    <col min="1540" max="1540" width="16" style="647" bestFit="1" customWidth="1"/>
    <col min="1541" max="1541" width="10.7109375" style="647" bestFit="1" customWidth="1"/>
    <col min="1542" max="1789" width="9.140625" style="647"/>
    <col min="1790" max="1790" width="3.42578125" style="647" customWidth="1"/>
    <col min="1791" max="1791" width="4.140625" style="647" bestFit="1" customWidth="1"/>
    <col min="1792" max="1792" width="15" style="647" customWidth="1"/>
    <col min="1793" max="1793" width="18.7109375" style="647" customWidth="1"/>
    <col min="1794" max="1794" width="16.7109375" style="647" customWidth="1"/>
    <col min="1795" max="1795" width="20.7109375" style="647" customWidth="1"/>
    <col min="1796" max="1796" width="16" style="647" bestFit="1" customWidth="1"/>
    <col min="1797" max="1797" width="10.7109375" style="647" bestFit="1" customWidth="1"/>
    <col min="1798" max="2045" width="9.140625" style="647"/>
    <col min="2046" max="2046" width="3.42578125" style="647" customWidth="1"/>
    <col min="2047" max="2047" width="4.140625" style="647" bestFit="1" customWidth="1"/>
    <col min="2048" max="2048" width="15" style="647" customWidth="1"/>
    <col min="2049" max="2049" width="18.7109375" style="647" customWidth="1"/>
    <col min="2050" max="2050" width="16.7109375" style="647" customWidth="1"/>
    <col min="2051" max="2051" width="20.7109375" style="647" customWidth="1"/>
    <col min="2052" max="2052" width="16" style="647" bestFit="1" customWidth="1"/>
    <col min="2053" max="2053" width="10.7109375" style="647" bestFit="1" customWidth="1"/>
    <col min="2054" max="2301" width="9.140625" style="647"/>
    <col min="2302" max="2302" width="3.42578125" style="647" customWidth="1"/>
    <col min="2303" max="2303" width="4.140625" style="647" bestFit="1" customWidth="1"/>
    <col min="2304" max="2304" width="15" style="647" customWidth="1"/>
    <col min="2305" max="2305" width="18.7109375" style="647" customWidth="1"/>
    <col min="2306" max="2306" width="16.7109375" style="647" customWidth="1"/>
    <col min="2307" max="2307" width="20.7109375" style="647" customWidth="1"/>
    <col min="2308" max="2308" width="16" style="647" bestFit="1" customWidth="1"/>
    <col min="2309" max="2309" width="10.7109375" style="647" bestFit="1" customWidth="1"/>
    <col min="2310" max="2557" width="9.140625" style="647"/>
    <col min="2558" max="2558" width="3.42578125" style="647" customWidth="1"/>
    <col min="2559" max="2559" width="4.140625" style="647" bestFit="1" customWidth="1"/>
    <col min="2560" max="2560" width="15" style="647" customWidth="1"/>
    <col min="2561" max="2561" width="18.7109375" style="647" customWidth="1"/>
    <col min="2562" max="2562" width="16.7109375" style="647" customWidth="1"/>
    <col min="2563" max="2563" width="20.7109375" style="647" customWidth="1"/>
    <col min="2564" max="2564" width="16" style="647" bestFit="1" customWidth="1"/>
    <col min="2565" max="2565" width="10.7109375" style="647" bestFit="1" customWidth="1"/>
    <col min="2566" max="2813" width="9.140625" style="647"/>
    <col min="2814" max="2814" width="3.42578125" style="647" customWidth="1"/>
    <col min="2815" max="2815" width="4.140625" style="647" bestFit="1" customWidth="1"/>
    <col min="2816" max="2816" width="15" style="647" customWidth="1"/>
    <col min="2817" max="2817" width="18.7109375" style="647" customWidth="1"/>
    <col min="2818" max="2818" width="16.7109375" style="647" customWidth="1"/>
    <col min="2819" max="2819" width="20.7109375" style="647" customWidth="1"/>
    <col min="2820" max="2820" width="16" style="647" bestFit="1" customWidth="1"/>
    <col min="2821" max="2821" width="10.7109375" style="647" bestFit="1" customWidth="1"/>
    <col min="2822" max="3069" width="9.140625" style="647"/>
    <col min="3070" max="3070" width="3.42578125" style="647" customWidth="1"/>
    <col min="3071" max="3071" width="4.140625" style="647" bestFit="1" customWidth="1"/>
    <col min="3072" max="3072" width="15" style="647" customWidth="1"/>
    <col min="3073" max="3073" width="18.7109375" style="647" customWidth="1"/>
    <col min="3074" max="3074" width="16.7109375" style="647" customWidth="1"/>
    <col min="3075" max="3075" width="20.7109375" style="647" customWidth="1"/>
    <col min="3076" max="3076" width="16" style="647" bestFit="1" customWidth="1"/>
    <col min="3077" max="3077" width="10.7109375" style="647" bestFit="1" customWidth="1"/>
    <col min="3078" max="3325" width="9.140625" style="647"/>
    <col min="3326" max="3326" width="3.42578125" style="647" customWidth="1"/>
    <col min="3327" max="3327" width="4.140625" style="647" bestFit="1" customWidth="1"/>
    <col min="3328" max="3328" width="15" style="647" customWidth="1"/>
    <col min="3329" max="3329" width="18.7109375" style="647" customWidth="1"/>
    <col min="3330" max="3330" width="16.7109375" style="647" customWidth="1"/>
    <col min="3331" max="3331" width="20.7109375" style="647" customWidth="1"/>
    <col min="3332" max="3332" width="16" style="647" bestFit="1" customWidth="1"/>
    <col min="3333" max="3333" width="10.7109375" style="647" bestFit="1" customWidth="1"/>
    <col min="3334" max="3581" width="9.140625" style="647"/>
    <col min="3582" max="3582" width="3.42578125" style="647" customWidth="1"/>
    <col min="3583" max="3583" width="4.140625" style="647" bestFit="1" customWidth="1"/>
    <col min="3584" max="3584" width="15" style="647" customWidth="1"/>
    <col min="3585" max="3585" width="18.7109375" style="647" customWidth="1"/>
    <col min="3586" max="3586" width="16.7109375" style="647" customWidth="1"/>
    <col min="3587" max="3587" width="20.7109375" style="647" customWidth="1"/>
    <col min="3588" max="3588" width="16" style="647" bestFit="1" customWidth="1"/>
    <col min="3589" max="3589" width="10.7109375" style="647" bestFit="1" customWidth="1"/>
    <col min="3590" max="3837" width="9.140625" style="647"/>
    <col min="3838" max="3838" width="3.42578125" style="647" customWidth="1"/>
    <col min="3839" max="3839" width="4.140625" style="647" bestFit="1" customWidth="1"/>
    <col min="3840" max="3840" width="15" style="647" customWidth="1"/>
    <col min="3841" max="3841" width="18.7109375" style="647" customWidth="1"/>
    <col min="3842" max="3842" width="16.7109375" style="647" customWidth="1"/>
    <col min="3843" max="3843" width="20.7109375" style="647" customWidth="1"/>
    <col min="3844" max="3844" width="16" style="647" bestFit="1" customWidth="1"/>
    <col min="3845" max="3845" width="10.7109375" style="647" bestFit="1" customWidth="1"/>
    <col min="3846" max="4093" width="9.140625" style="647"/>
    <col min="4094" max="4094" width="3.42578125" style="647" customWidth="1"/>
    <col min="4095" max="4095" width="4.140625" style="647" bestFit="1" customWidth="1"/>
    <col min="4096" max="4096" width="15" style="647" customWidth="1"/>
    <col min="4097" max="4097" width="18.7109375" style="647" customWidth="1"/>
    <col min="4098" max="4098" width="16.7109375" style="647" customWidth="1"/>
    <col min="4099" max="4099" width="20.7109375" style="647" customWidth="1"/>
    <col min="4100" max="4100" width="16" style="647" bestFit="1" customWidth="1"/>
    <col min="4101" max="4101" width="10.7109375" style="647" bestFit="1" customWidth="1"/>
    <col min="4102" max="4349" width="9.140625" style="647"/>
    <col min="4350" max="4350" width="3.42578125" style="647" customWidth="1"/>
    <col min="4351" max="4351" width="4.140625" style="647" bestFit="1" customWidth="1"/>
    <col min="4352" max="4352" width="15" style="647" customWidth="1"/>
    <col min="4353" max="4353" width="18.7109375" style="647" customWidth="1"/>
    <col min="4354" max="4354" width="16.7109375" style="647" customWidth="1"/>
    <col min="4355" max="4355" width="20.7109375" style="647" customWidth="1"/>
    <col min="4356" max="4356" width="16" style="647" bestFit="1" customWidth="1"/>
    <col min="4357" max="4357" width="10.7109375" style="647" bestFit="1" customWidth="1"/>
    <col min="4358" max="4605" width="9.140625" style="647"/>
    <col min="4606" max="4606" width="3.42578125" style="647" customWidth="1"/>
    <col min="4607" max="4607" width="4.140625" style="647" bestFit="1" customWidth="1"/>
    <col min="4608" max="4608" width="15" style="647" customWidth="1"/>
    <col min="4609" max="4609" width="18.7109375" style="647" customWidth="1"/>
    <col min="4610" max="4610" width="16.7109375" style="647" customWidth="1"/>
    <col min="4611" max="4611" width="20.7109375" style="647" customWidth="1"/>
    <col min="4612" max="4612" width="16" style="647" bestFit="1" customWidth="1"/>
    <col min="4613" max="4613" width="10.7109375" style="647" bestFit="1" customWidth="1"/>
    <col min="4614" max="4861" width="9.140625" style="647"/>
    <col min="4862" max="4862" width="3.42578125" style="647" customWidth="1"/>
    <col min="4863" max="4863" width="4.140625" style="647" bestFit="1" customWidth="1"/>
    <col min="4864" max="4864" width="15" style="647" customWidth="1"/>
    <col min="4865" max="4865" width="18.7109375" style="647" customWidth="1"/>
    <col min="4866" max="4866" width="16.7109375" style="647" customWidth="1"/>
    <col min="4867" max="4867" width="20.7109375" style="647" customWidth="1"/>
    <col min="4868" max="4868" width="16" style="647" bestFit="1" customWidth="1"/>
    <col min="4869" max="4869" width="10.7109375" style="647" bestFit="1" customWidth="1"/>
    <col min="4870" max="5117" width="9.140625" style="647"/>
    <col min="5118" max="5118" width="3.42578125" style="647" customWidth="1"/>
    <col min="5119" max="5119" width="4.140625" style="647" bestFit="1" customWidth="1"/>
    <col min="5120" max="5120" width="15" style="647" customWidth="1"/>
    <col min="5121" max="5121" width="18.7109375" style="647" customWidth="1"/>
    <col min="5122" max="5122" width="16.7109375" style="647" customWidth="1"/>
    <col min="5123" max="5123" width="20.7109375" style="647" customWidth="1"/>
    <col min="5124" max="5124" width="16" style="647" bestFit="1" customWidth="1"/>
    <col min="5125" max="5125" width="10.7109375" style="647" bestFit="1" customWidth="1"/>
    <col min="5126" max="5373" width="9.140625" style="647"/>
    <col min="5374" max="5374" width="3.42578125" style="647" customWidth="1"/>
    <col min="5375" max="5375" width="4.140625" style="647" bestFit="1" customWidth="1"/>
    <col min="5376" max="5376" width="15" style="647" customWidth="1"/>
    <col min="5377" max="5377" width="18.7109375" style="647" customWidth="1"/>
    <col min="5378" max="5378" width="16.7109375" style="647" customWidth="1"/>
    <col min="5379" max="5379" width="20.7109375" style="647" customWidth="1"/>
    <col min="5380" max="5380" width="16" style="647" bestFit="1" customWidth="1"/>
    <col min="5381" max="5381" width="10.7109375" style="647" bestFit="1" customWidth="1"/>
    <col min="5382" max="5629" width="9.140625" style="647"/>
    <col min="5630" max="5630" width="3.42578125" style="647" customWidth="1"/>
    <col min="5631" max="5631" width="4.140625" style="647" bestFit="1" customWidth="1"/>
    <col min="5632" max="5632" width="15" style="647" customWidth="1"/>
    <col min="5633" max="5633" width="18.7109375" style="647" customWidth="1"/>
    <col min="5634" max="5634" width="16.7109375" style="647" customWidth="1"/>
    <col min="5635" max="5635" width="20.7109375" style="647" customWidth="1"/>
    <col min="5636" max="5636" width="16" style="647" bestFit="1" customWidth="1"/>
    <col min="5637" max="5637" width="10.7109375" style="647" bestFit="1" customWidth="1"/>
    <col min="5638" max="5885" width="9.140625" style="647"/>
    <col min="5886" max="5886" width="3.42578125" style="647" customWidth="1"/>
    <col min="5887" max="5887" width="4.140625" style="647" bestFit="1" customWidth="1"/>
    <col min="5888" max="5888" width="15" style="647" customWidth="1"/>
    <col min="5889" max="5889" width="18.7109375" style="647" customWidth="1"/>
    <col min="5890" max="5890" width="16.7109375" style="647" customWidth="1"/>
    <col min="5891" max="5891" width="20.7109375" style="647" customWidth="1"/>
    <col min="5892" max="5892" width="16" style="647" bestFit="1" customWidth="1"/>
    <col min="5893" max="5893" width="10.7109375" style="647" bestFit="1" customWidth="1"/>
    <col min="5894" max="6141" width="9.140625" style="647"/>
    <col min="6142" max="6142" width="3.42578125" style="647" customWidth="1"/>
    <col min="6143" max="6143" width="4.140625" style="647" bestFit="1" customWidth="1"/>
    <col min="6144" max="6144" width="15" style="647" customWidth="1"/>
    <col min="6145" max="6145" width="18.7109375" style="647" customWidth="1"/>
    <col min="6146" max="6146" width="16.7109375" style="647" customWidth="1"/>
    <col min="6147" max="6147" width="20.7109375" style="647" customWidth="1"/>
    <col min="6148" max="6148" width="16" style="647" bestFit="1" customWidth="1"/>
    <col min="6149" max="6149" width="10.7109375" style="647" bestFit="1" customWidth="1"/>
    <col min="6150" max="6397" width="9.140625" style="647"/>
    <col min="6398" max="6398" width="3.42578125" style="647" customWidth="1"/>
    <col min="6399" max="6399" width="4.140625" style="647" bestFit="1" customWidth="1"/>
    <col min="6400" max="6400" width="15" style="647" customWidth="1"/>
    <col min="6401" max="6401" width="18.7109375" style="647" customWidth="1"/>
    <col min="6402" max="6402" width="16.7109375" style="647" customWidth="1"/>
    <col min="6403" max="6403" width="20.7109375" style="647" customWidth="1"/>
    <col min="6404" max="6404" width="16" style="647" bestFit="1" customWidth="1"/>
    <col min="6405" max="6405" width="10.7109375" style="647" bestFit="1" customWidth="1"/>
    <col min="6406" max="6653" width="9.140625" style="647"/>
    <col min="6654" max="6654" width="3.42578125" style="647" customWidth="1"/>
    <col min="6655" max="6655" width="4.140625" style="647" bestFit="1" customWidth="1"/>
    <col min="6656" max="6656" width="15" style="647" customWidth="1"/>
    <col min="6657" max="6657" width="18.7109375" style="647" customWidth="1"/>
    <col min="6658" max="6658" width="16.7109375" style="647" customWidth="1"/>
    <col min="6659" max="6659" width="20.7109375" style="647" customWidth="1"/>
    <col min="6660" max="6660" width="16" style="647" bestFit="1" customWidth="1"/>
    <col min="6661" max="6661" width="10.7109375" style="647" bestFit="1" customWidth="1"/>
    <col min="6662" max="6909" width="9.140625" style="647"/>
    <col min="6910" max="6910" width="3.42578125" style="647" customWidth="1"/>
    <col min="6911" max="6911" width="4.140625" style="647" bestFit="1" customWidth="1"/>
    <col min="6912" max="6912" width="15" style="647" customWidth="1"/>
    <col min="6913" max="6913" width="18.7109375" style="647" customWidth="1"/>
    <col min="6914" max="6914" width="16.7109375" style="647" customWidth="1"/>
    <col min="6915" max="6915" width="20.7109375" style="647" customWidth="1"/>
    <col min="6916" max="6916" width="16" style="647" bestFit="1" customWidth="1"/>
    <col min="6917" max="6917" width="10.7109375" style="647" bestFit="1" customWidth="1"/>
    <col min="6918" max="7165" width="9.140625" style="647"/>
    <col min="7166" max="7166" width="3.42578125" style="647" customWidth="1"/>
    <col min="7167" max="7167" width="4.140625" style="647" bestFit="1" customWidth="1"/>
    <col min="7168" max="7168" width="15" style="647" customWidth="1"/>
    <col min="7169" max="7169" width="18.7109375" style="647" customWidth="1"/>
    <col min="7170" max="7170" width="16.7109375" style="647" customWidth="1"/>
    <col min="7171" max="7171" width="20.7109375" style="647" customWidth="1"/>
    <col min="7172" max="7172" width="16" style="647" bestFit="1" customWidth="1"/>
    <col min="7173" max="7173" width="10.7109375" style="647" bestFit="1" customWidth="1"/>
    <col min="7174" max="7421" width="9.140625" style="647"/>
    <col min="7422" max="7422" width="3.42578125" style="647" customWidth="1"/>
    <col min="7423" max="7423" width="4.140625" style="647" bestFit="1" customWidth="1"/>
    <col min="7424" max="7424" width="15" style="647" customWidth="1"/>
    <col min="7425" max="7425" width="18.7109375" style="647" customWidth="1"/>
    <col min="7426" max="7426" width="16.7109375" style="647" customWidth="1"/>
    <col min="7427" max="7427" width="20.7109375" style="647" customWidth="1"/>
    <col min="7428" max="7428" width="16" style="647" bestFit="1" customWidth="1"/>
    <col min="7429" max="7429" width="10.7109375" style="647" bestFit="1" customWidth="1"/>
    <col min="7430" max="7677" width="9.140625" style="647"/>
    <col min="7678" max="7678" width="3.42578125" style="647" customWidth="1"/>
    <col min="7679" max="7679" width="4.140625" style="647" bestFit="1" customWidth="1"/>
    <col min="7680" max="7680" width="15" style="647" customWidth="1"/>
    <col min="7681" max="7681" width="18.7109375" style="647" customWidth="1"/>
    <col min="7682" max="7682" width="16.7109375" style="647" customWidth="1"/>
    <col min="7683" max="7683" width="20.7109375" style="647" customWidth="1"/>
    <col min="7684" max="7684" width="16" style="647" bestFit="1" customWidth="1"/>
    <col min="7685" max="7685" width="10.7109375" style="647" bestFit="1" customWidth="1"/>
    <col min="7686" max="7933" width="9.140625" style="647"/>
    <col min="7934" max="7934" width="3.42578125" style="647" customWidth="1"/>
    <col min="7935" max="7935" width="4.140625" style="647" bestFit="1" customWidth="1"/>
    <col min="7936" max="7936" width="15" style="647" customWidth="1"/>
    <col min="7937" max="7937" width="18.7109375" style="647" customWidth="1"/>
    <col min="7938" max="7938" width="16.7109375" style="647" customWidth="1"/>
    <col min="7939" max="7939" width="20.7109375" style="647" customWidth="1"/>
    <col min="7940" max="7940" width="16" style="647" bestFit="1" customWidth="1"/>
    <col min="7941" max="7941" width="10.7109375" style="647" bestFit="1" customWidth="1"/>
    <col min="7942" max="8189" width="9.140625" style="647"/>
    <col min="8190" max="8190" width="3.42578125" style="647" customWidth="1"/>
    <col min="8191" max="8191" width="4.140625" style="647" bestFit="1" customWidth="1"/>
    <col min="8192" max="8192" width="15" style="647" customWidth="1"/>
    <col min="8193" max="8193" width="18.7109375" style="647" customWidth="1"/>
    <col min="8194" max="8194" width="16.7109375" style="647" customWidth="1"/>
    <col min="8195" max="8195" width="20.7109375" style="647" customWidth="1"/>
    <col min="8196" max="8196" width="16" style="647" bestFit="1" customWidth="1"/>
    <col min="8197" max="8197" width="10.7109375" style="647" bestFit="1" customWidth="1"/>
    <col min="8198" max="8445" width="9.140625" style="647"/>
    <col min="8446" max="8446" width="3.42578125" style="647" customWidth="1"/>
    <col min="8447" max="8447" width="4.140625" style="647" bestFit="1" customWidth="1"/>
    <col min="8448" max="8448" width="15" style="647" customWidth="1"/>
    <col min="8449" max="8449" width="18.7109375" style="647" customWidth="1"/>
    <col min="8450" max="8450" width="16.7109375" style="647" customWidth="1"/>
    <col min="8451" max="8451" width="20.7109375" style="647" customWidth="1"/>
    <col min="8452" max="8452" width="16" style="647" bestFit="1" customWidth="1"/>
    <col min="8453" max="8453" width="10.7109375" style="647" bestFit="1" customWidth="1"/>
    <col min="8454" max="8701" width="9.140625" style="647"/>
    <col min="8702" max="8702" width="3.42578125" style="647" customWidth="1"/>
    <col min="8703" max="8703" width="4.140625" style="647" bestFit="1" customWidth="1"/>
    <col min="8704" max="8704" width="15" style="647" customWidth="1"/>
    <col min="8705" max="8705" width="18.7109375" style="647" customWidth="1"/>
    <col min="8706" max="8706" width="16.7109375" style="647" customWidth="1"/>
    <col min="8707" max="8707" width="20.7109375" style="647" customWidth="1"/>
    <col min="8708" max="8708" width="16" style="647" bestFit="1" customWidth="1"/>
    <col min="8709" max="8709" width="10.7109375" style="647" bestFit="1" customWidth="1"/>
    <col min="8710" max="8957" width="9.140625" style="647"/>
    <col min="8958" max="8958" width="3.42578125" style="647" customWidth="1"/>
    <col min="8959" max="8959" width="4.140625" style="647" bestFit="1" customWidth="1"/>
    <col min="8960" max="8960" width="15" style="647" customWidth="1"/>
    <col min="8961" max="8961" width="18.7109375" style="647" customWidth="1"/>
    <col min="8962" max="8962" width="16.7109375" style="647" customWidth="1"/>
    <col min="8963" max="8963" width="20.7109375" style="647" customWidth="1"/>
    <col min="8964" max="8964" width="16" style="647" bestFit="1" customWidth="1"/>
    <col min="8965" max="8965" width="10.7109375" style="647" bestFit="1" customWidth="1"/>
    <col min="8966" max="9213" width="9.140625" style="647"/>
    <col min="9214" max="9214" width="3.42578125" style="647" customWidth="1"/>
    <col min="9215" max="9215" width="4.140625" style="647" bestFit="1" customWidth="1"/>
    <col min="9216" max="9216" width="15" style="647" customWidth="1"/>
    <col min="9217" max="9217" width="18.7109375" style="647" customWidth="1"/>
    <col min="9218" max="9218" width="16.7109375" style="647" customWidth="1"/>
    <col min="9219" max="9219" width="20.7109375" style="647" customWidth="1"/>
    <col min="9220" max="9220" width="16" style="647" bestFit="1" customWidth="1"/>
    <col min="9221" max="9221" width="10.7109375" style="647" bestFit="1" customWidth="1"/>
    <col min="9222" max="9469" width="9.140625" style="647"/>
    <col min="9470" max="9470" width="3.42578125" style="647" customWidth="1"/>
    <col min="9471" max="9471" width="4.140625" style="647" bestFit="1" customWidth="1"/>
    <col min="9472" max="9472" width="15" style="647" customWidth="1"/>
    <col min="9473" max="9473" width="18.7109375" style="647" customWidth="1"/>
    <col min="9474" max="9474" width="16.7109375" style="647" customWidth="1"/>
    <col min="9475" max="9475" width="20.7109375" style="647" customWidth="1"/>
    <col min="9476" max="9476" width="16" style="647" bestFit="1" customWidth="1"/>
    <col min="9477" max="9477" width="10.7109375" style="647" bestFit="1" customWidth="1"/>
    <col min="9478" max="9725" width="9.140625" style="647"/>
    <col min="9726" max="9726" width="3.42578125" style="647" customWidth="1"/>
    <col min="9727" max="9727" width="4.140625" style="647" bestFit="1" customWidth="1"/>
    <col min="9728" max="9728" width="15" style="647" customWidth="1"/>
    <col min="9729" max="9729" width="18.7109375" style="647" customWidth="1"/>
    <col min="9730" max="9730" width="16.7109375" style="647" customWidth="1"/>
    <col min="9731" max="9731" width="20.7109375" style="647" customWidth="1"/>
    <col min="9732" max="9732" width="16" style="647" bestFit="1" customWidth="1"/>
    <col min="9733" max="9733" width="10.7109375" style="647" bestFit="1" customWidth="1"/>
    <col min="9734" max="9981" width="9.140625" style="647"/>
    <col min="9982" max="9982" width="3.42578125" style="647" customWidth="1"/>
    <col min="9983" max="9983" width="4.140625" style="647" bestFit="1" customWidth="1"/>
    <col min="9984" max="9984" width="15" style="647" customWidth="1"/>
    <col min="9985" max="9985" width="18.7109375" style="647" customWidth="1"/>
    <col min="9986" max="9986" width="16.7109375" style="647" customWidth="1"/>
    <col min="9987" max="9987" width="20.7109375" style="647" customWidth="1"/>
    <col min="9988" max="9988" width="16" style="647" bestFit="1" customWidth="1"/>
    <col min="9989" max="9989" width="10.7109375" style="647" bestFit="1" customWidth="1"/>
    <col min="9990" max="10237" width="9.140625" style="647"/>
    <col min="10238" max="10238" width="3.42578125" style="647" customWidth="1"/>
    <col min="10239" max="10239" width="4.140625" style="647" bestFit="1" customWidth="1"/>
    <col min="10240" max="10240" width="15" style="647" customWidth="1"/>
    <col min="10241" max="10241" width="18.7109375" style="647" customWidth="1"/>
    <col min="10242" max="10242" width="16.7109375" style="647" customWidth="1"/>
    <col min="10243" max="10243" width="20.7109375" style="647" customWidth="1"/>
    <col min="10244" max="10244" width="16" style="647" bestFit="1" customWidth="1"/>
    <col min="10245" max="10245" width="10.7109375" style="647" bestFit="1" customWidth="1"/>
    <col min="10246" max="10493" width="9.140625" style="647"/>
    <col min="10494" max="10494" width="3.42578125" style="647" customWidth="1"/>
    <col min="10495" max="10495" width="4.140625" style="647" bestFit="1" customWidth="1"/>
    <col min="10496" max="10496" width="15" style="647" customWidth="1"/>
    <col min="10497" max="10497" width="18.7109375" style="647" customWidth="1"/>
    <col min="10498" max="10498" width="16.7109375" style="647" customWidth="1"/>
    <col min="10499" max="10499" width="20.7109375" style="647" customWidth="1"/>
    <col min="10500" max="10500" width="16" style="647" bestFit="1" customWidth="1"/>
    <col min="10501" max="10501" width="10.7109375" style="647" bestFit="1" customWidth="1"/>
    <col min="10502" max="10749" width="9.140625" style="647"/>
    <col min="10750" max="10750" width="3.42578125" style="647" customWidth="1"/>
    <col min="10751" max="10751" width="4.140625" style="647" bestFit="1" customWidth="1"/>
    <col min="10752" max="10752" width="15" style="647" customWidth="1"/>
    <col min="10753" max="10753" width="18.7109375" style="647" customWidth="1"/>
    <col min="10754" max="10754" width="16.7109375" style="647" customWidth="1"/>
    <col min="10755" max="10755" width="20.7109375" style="647" customWidth="1"/>
    <col min="10756" max="10756" width="16" style="647" bestFit="1" customWidth="1"/>
    <col min="10757" max="10757" width="10.7109375" style="647" bestFit="1" customWidth="1"/>
    <col min="10758" max="11005" width="9.140625" style="647"/>
    <col min="11006" max="11006" width="3.42578125" style="647" customWidth="1"/>
    <col min="11007" max="11007" width="4.140625" style="647" bestFit="1" customWidth="1"/>
    <col min="11008" max="11008" width="15" style="647" customWidth="1"/>
    <col min="11009" max="11009" width="18.7109375" style="647" customWidth="1"/>
    <col min="11010" max="11010" width="16.7109375" style="647" customWidth="1"/>
    <col min="11011" max="11011" width="20.7109375" style="647" customWidth="1"/>
    <col min="11012" max="11012" width="16" style="647" bestFit="1" customWidth="1"/>
    <col min="11013" max="11013" width="10.7109375" style="647" bestFit="1" customWidth="1"/>
    <col min="11014" max="11261" width="9.140625" style="647"/>
    <col min="11262" max="11262" width="3.42578125" style="647" customWidth="1"/>
    <col min="11263" max="11263" width="4.140625" style="647" bestFit="1" customWidth="1"/>
    <col min="11264" max="11264" width="15" style="647" customWidth="1"/>
    <col min="11265" max="11265" width="18.7109375" style="647" customWidth="1"/>
    <col min="11266" max="11266" width="16.7109375" style="647" customWidth="1"/>
    <col min="11267" max="11267" width="20.7109375" style="647" customWidth="1"/>
    <col min="11268" max="11268" width="16" style="647" bestFit="1" customWidth="1"/>
    <col min="11269" max="11269" width="10.7109375" style="647" bestFit="1" customWidth="1"/>
    <col min="11270" max="11517" width="9.140625" style="647"/>
    <col min="11518" max="11518" width="3.42578125" style="647" customWidth="1"/>
    <col min="11519" max="11519" width="4.140625" style="647" bestFit="1" customWidth="1"/>
    <col min="11520" max="11520" width="15" style="647" customWidth="1"/>
    <col min="11521" max="11521" width="18.7109375" style="647" customWidth="1"/>
    <col min="11522" max="11522" width="16.7109375" style="647" customWidth="1"/>
    <col min="11523" max="11523" width="20.7109375" style="647" customWidth="1"/>
    <col min="11524" max="11524" width="16" style="647" bestFit="1" customWidth="1"/>
    <col min="11525" max="11525" width="10.7109375" style="647" bestFit="1" customWidth="1"/>
    <col min="11526" max="11773" width="9.140625" style="647"/>
    <col min="11774" max="11774" width="3.42578125" style="647" customWidth="1"/>
    <col min="11775" max="11775" width="4.140625" style="647" bestFit="1" customWidth="1"/>
    <col min="11776" max="11776" width="15" style="647" customWidth="1"/>
    <col min="11777" max="11777" width="18.7109375" style="647" customWidth="1"/>
    <col min="11778" max="11778" width="16.7109375" style="647" customWidth="1"/>
    <col min="11779" max="11779" width="20.7109375" style="647" customWidth="1"/>
    <col min="11780" max="11780" width="16" style="647" bestFit="1" customWidth="1"/>
    <col min="11781" max="11781" width="10.7109375" style="647" bestFit="1" customWidth="1"/>
    <col min="11782" max="12029" width="9.140625" style="647"/>
    <col min="12030" max="12030" width="3.42578125" style="647" customWidth="1"/>
    <col min="12031" max="12031" width="4.140625" style="647" bestFit="1" customWidth="1"/>
    <col min="12032" max="12032" width="15" style="647" customWidth="1"/>
    <col min="12033" max="12033" width="18.7109375" style="647" customWidth="1"/>
    <col min="12034" max="12034" width="16.7109375" style="647" customWidth="1"/>
    <col min="12035" max="12035" width="20.7109375" style="647" customWidth="1"/>
    <col min="12036" max="12036" width="16" style="647" bestFit="1" customWidth="1"/>
    <col min="12037" max="12037" width="10.7109375" style="647" bestFit="1" customWidth="1"/>
    <col min="12038" max="12285" width="9.140625" style="647"/>
    <col min="12286" max="12286" width="3.42578125" style="647" customWidth="1"/>
    <col min="12287" max="12287" width="4.140625" style="647" bestFit="1" customWidth="1"/>
    <col min="12288" max="12288" width="15" style="647" customWidth="1"/>
    <col min="12289" max="12289" width="18.7109375" style="647" customWidth="1"/>
    <col min="12290" max="12290" width="16.7109375" style="647" customWidth="1"/>
    <col min="12291" max="12291" width="20.7109375" style="647" customWidth="1"/>
    <col min="12292" max="12292" width="16" style="647" bestFit="1" customWidth="1"/>
    <col min="12293" max="12293" width="10.7109375" style="647" bestFit="1" customWidth="1"/>
    <col min="12294" max="12541" width="9.140625" style="647"/>
    <col min="12542" max="12542" width="3.42578125" style="647" customWidth="1"/>
    <col min="12543" max="12543" width="4.140625" style="647" bestFit="1" customWidth="1"/>
    <col min="12544" max="12544" width="15" style="647" customWidth="1"/>
    <col min="12545" max="12545" width="18.7109375" style="647" customWidth="1"/>
    <col min="12546" max="12546" width="16.7109375" style="647" customWidth="1"/>
    <col min="12547" max="12547" width="20.7109375" style="647" customWidth="1"/>
    <col min="12548" max="12548" width="16" style="647" bestFit="1" customWidth="1"/>
    <col min="12549" max="12549" width="10.7109375" style="647" bestFit="1" customWidth="1"/>
    <col min="12550" max="12797" width="9.140625" style="647"/>
    <col min="12798" max="12798" width="3.42578125" style="647" customWidth="1"/>
    <col min="12799" max="12799" width="4.140625" style="647" bestFit="1" customWidth="1"/>
    <col min="12800" max="12800" width="15" style="647" customWidth="1"/>
    <col min="12801" max="12801" width="18.7109375" style="647" customWidth="1"/>
    <col min="12802" max="12802" width="16.7109375" style="647" customWidth="1"/>
    <col min="12803" max="12803" width="20.7109375" style="647" customWidth="1"/>
    <col min="12804" max="12804" width="16" style="647" bestFit="1" customWidth="1"/>
    <col min="12805" max="12805" width="10.7109375" style="647" bestFit="1" customWidth="1"/>
    <col min="12806" max="13053" width="9.140625" style="647"/>
    <col min="13054" max="13054" width="3.42578125" style="647" customWidth="1"/>
    <col min="13055" max="13055" width="4.140625" style="647" bestFit="1" customWidth="1"/>
    <col min="13056" max="13056" width="15" style="647" customWidth="1"/>
    <col min="13057" max="13057" width="18.7109375" style="647" customWidth="1"/>
    <col min="13058" max="13058" width="16.7109375" style="647" customWidth="1"/>
    <col min="13059" max="13059" width="20.7109375" style="647" customWidth="1"/>
    <col min="13060" max="13060" width="16" style="647" bestFit="1" customWidth="1"/>
    <col min="13061" max="13061" width="10.7109375" style="647" bestFit="1" customWidth="1"/>
    <col min="13062" max="13309" width="9.140625" style="647"/>
    <col min="13310" max="13310" width="3.42578125" style="647" customWidth="1"/>
    <col min="13311" max="13311" width="4.140625" style="647" bestFit="1" customWidth="1"/>
    <col min="13312" max="13312" width="15" style="647" customWidth="1"/>
    <col min="13313" max="13313" width="18.7109375" style="647" customWidth="1"/>
    <col min="13314" max="13314" width="16.7109375" style="647" customWidth="1"/>
    <col min="13315" max="13315" width="20.7109375" style="647" customWidth="1"/>
    <col min="13316" max="13316" width="16" style="647" bestFit="1" customWidth="1"/>
    <col min="13317" max="13317" width="10.7109375" style="647" bestFit="1" customWidth="1"/>
    <col min="13318" max="13565" width="9.140625" style="647"/>
    <col min="13566" max="13566" width="3.42578125" style="647" customWidth="1"/>
    <col min="13567" max="13567" width="4.140625" style="647" bestFit="1" customWidth="1"/>
    <col min="13568" max="13568" width="15" style="647" customWidth="1"/>
    <col min="13569" max="13569" width="18.7109375" style="647" customWidth="1"/>
    <col min="13570" max="13570" width="16.7109375" style="647" customWidth="1"/>
    <col min="13571" max="13571" width="20.7109375" style="647" customWidth="1"/>
    <col min="13572" max="13572" width="16" style="647" bestFit="1" customWidth="1"/>
    <col min="13573" max="13573" width="10.7109375" style="647" bestFit="1" customWidth="1"/>
    <col min="13574" max="13821" width="9.140625" style="647"/>
    <col min="13822" max="13822" width="3.42578125" style="647" customWidth="1"/>
    <col min="13823" max="13823" width="4.140625" style="647" bestFit="1" customWidth="1"/>
    <col min="13824" max="13824" width="15" style="647" customWidth="1"/>
    <col min="13825" max="13825" width="18.7109375" style="647" customWidth="1"/>
    <col min="13826" max="13826" width="16.7109375" style="647" customWidth="1"/>
    <col min="13827" max="13827" width="20.7109375" style="647" customWidth="1"/>
    <col min="13828" max="13828" width="16" style="647" bestFit="1" customWidth="1"/>
    <col min="13829" max="13829" width="10.7109375" style="647" bestFit="1" customWidth="1"/>
    <col min="13830" max="14077" width="9.140625" style="647"/>
    <col min="14078" max="14078" width="3.42578125" style="647" customWidth="1"/>
    <col min="14079" max="14079" width="4.140625" style="647" bestFit="1" customWidth="1"/>
    <col min="14080" max="14080" width="15" style="647" customWidth="1"/>
    <col min="14081" max="14081" width="18.7109375" style="647" customWidth="1"/>
    <col min="14082" max="14082" width="16.7109375" style="647" customWidth="1"/>
    <col min="14083" max="14083" width="20.7109375" style="647" customWidth="1"/>
    <col min="14084" max="14084" width="16" style="647" bestFit="1" customWidth="1"/>
    <col min="14085" max="14085" width="10.7109375" style="647" bestFit="1" customWidth="1"/>
    <col min="14086" max="14333" width="9.140625" style="647"/>
    <col min="14334" max="14334" width="3.42578125" style="647" customWidth="1"/>
    <col min="14335" max="14335" width="4.140625" style="647" bestFit="1" customWidth="1"/>
    <col min="14336" max="14336" width="15" style="647" customWidth="1"/>
    <col min="14337" max="14337" width="18.7109375" style="647" customWidth="1"/>
    <col min="14338" max="14338" width="16.7109375" style="647" customWidth="1"/>
    <col min="14339" max="14339" width="20.7109375" style="647" customWidth="1"/>
    <col min="14340" max="14340" width="16" style="647" bestFit="1" customWidth="1"/>
    <col min="14341" max="14341" width="10.7109375" style="647" bestFit="1" customWidth="1"/>
    <col min="14342" max="14589" width="9.140625" style="647"/>
    <col min="14590" max="14590" width="3.42578125" style="647" customWidth="1"/>
    <col min="14591" max="14591" width="4.140625" style="647" bestFit="1" customWidth="1"/>
    <col min="14592" max="14592" width="15" style="647" customWidth="1"/>
    <col min="14593" max="14593" width="18.7109375" style="647" customWidth="1"/>
    <col min="14594" max="14594" width="16.7109375" style="647" customWidth="1"/>
    <col min="14595" max="14595" width="20.7109375" style="647" customWidth="1"/>
    <col min="14596" max="14596" width="16" style="647" bestFit="1" customWidth="1"/>
    <col min="14597" max="14597" width="10.7109375" style="647" bestFit="1" customWidth="1"/>
    <col min="14598" max="14845" width="9.140625" style="647"/>
    <col min="14846" max="14846" width="3.42578125" style="647" customWidth="1"/>
    <col min="14847" max="14847" width="4.140625" style="647" bestFit="1" customWidth="1"/>
    <col min="14848" max="14848" width="15" style="647" customWidth="1"/>
    <col min="14849" max="14849" width="18.7109375" style="647" customWidth="1"/>
    <col min="14850" max="14850" width="16.7109375" style="647" customWidth="1"/>
    <col min="14851" max="14851" width="20.7109375" style="647" customWidth="1"/>
    <col min="14852" max="14852" width="16" style="647" bestFit="1" customWidth="1"/>
    <col min="14853" max="14853" width="10.7109375" style="647" bestFit="1" customWidth="1"/>
    <col min="14854" max="15101" width="9.140625" style="647"/>
    <col min="15102" max="15102" width="3.42578125" style="647" customWidth="1"/>
    <col min="15103" max="15103" width="4.140625" style="647" bestFit="1" customWidth="1"/>
    <col min="15104" max="15104" width="15" style="647" customWidth="1"/>
    <col min="15105" max="15105" width="18.7109375" style="647" customWidth="1"/>
    <col min="15106" max="15106" width="16.7109375" style="647" customWidth="1"/>
    <col min="15107" max="15107" width="20.7109375" style="647" customWidth="1"/>
    <col min="15108" max="15108" width="16" style="647" bestFit="1" customWidth="1"/>
    <col min="15109" max="15109" width="10.7109375" style="647" bestFit="1" customWidth="1"/>
    <col min="15110" max="15357" width="9.140625" style="647"/>
    <col min="15358" max="15358" width="3.42578125" style="647" customWidth="1"/>
    <col min="15359" max="15359" width="4.140625" style="647" bestFit="1" customWidth="1"/>
    <col min="15360" max="15360" width="15" style="647" customWidth="1"/>
    <col min="15361" max="15361" width="18.7109375" style="647" customWidth="1"/>
    <col min="15362" max="15362" width="16.7109375" style="647" customWidth="1"/>
    <col min="15363" max="15363" width="20.7109375" style="647" customWidth="1"/>
    <col min="15364" max="15364" width="16" style="647" bestFit="1" customWidth="1"/>
    <col min="15365" max="15365" width="10.7109375" style="647" bestFit="1" customWidth="1"/>
    <col min="15366" max="15613" width="9.140625" style="647"/>
    <col min="15614" max="15614" width="3.42578125" style="647" customWidth="1"/>
    <col min="15615" max="15615" width="4.140625" style="647" bestFit="1" customWidth="1"/>
    <col min="15616" max="15616" width="15" style="647" customWidth="1"/>
    <col min="15617" max="15617" width="18.7109375" style="647" customWidth="1"/>
    <col min="15618" max="15618" width="16.7109375" style="647" customWidth="1"/>
    <col min="15619" max="15619" width="20.7109375" style="647" customWidth="1"/>
    <col min="15620" max="15620" width="16" style="647" bestFit="1" customWidth="1"/>
    <col min="15621" max="15621" width="10.7109375" style="647" bestFit="1" customWidth="1"/>
    <col min="15622" max="15869" width="9.140625" style="647"/>
    <col min="15870" max="15870" width="3.42578125" style="647" customWidth="1"/>
    <col min="15871" max="15871" width="4.140625" style="647" bestFit="1" customWidth="1"/>
    <col min="15872" max="15872" width="15" style="647" customWidth="1"/>
    <col min="15873" max="15873" width="18.7109375" style="647" customWidth="1"/>
    <col min="15874" max="15874" width="16.7109375" style="647" customWidth="1"/>
    <col min="15875" max="15875" width="20.7109375" style="647" customWidth="1"/>
    <col min="15876" max="15876" width="16" style="647" bestFit="1" customWidth="1"/>
    <col min="15877" max="15877" width="10.7109375" style="647" bestFit="1" customWidth="1"/>
    <col min="15878" max="16125" width="9.140625" style="647"/>
    <col min="16126" max="16126" width="3.42578125" style="647" customWidth="1"/>
    <col min="16127" max="16127" width="4.140625" style="647" bestFit="1" customWidth="1"/>
    <col min="16128" max="16128" width="15" style="647" customWidth="1"/>
    <col min="16129" max="16129" width="18.7109375" style="647" customWidth="1"/>
    <col min="16130" max="16130" width="16.7109375" style="647" customWidth="1"/>
    <col min="16131" max="16131" width="20.7109375" style="647" customWidth="1"/>
    <col min="16132" max="16132" width="16" style="647" bestFit="1" customWidth="1"/>
    <col min="16133" max="16133" width="10.7109375" style="647" bestFit="1" customWidth="1"/>
    <col min="16134" max="16384" width="9.140625" style="647"/>
  </cols>
  <sheetData>
    <row r="1" spans="1:5" ht="41.25" x14ac:dyDescent="0.35">
      <c r="A1" s="1166" t="s">
        <v>888</v>
      </c>
      <c r="B1" s="1167"/>
      <c r="C1" s="1167"/>
      <c r="D1" s="1167"/>
      <c r="E1" s="1168"/>
    </row>
    <row r="2" spans="1:5" ht="30" x14ac:dyDescent="0.4">
      <c r="A2" s="1169" t="s">
        <v>760</v>
      </c>
      <c r="B2" s="1171" t="s">
        <v>449</v>
      </c>
      <c r="C2" s="1173" t="s">
        <v>889</v>
      </c>
      <c r="D2" s="1174"/>
      <c r="E2" s="1175"/>
    </row>
    <row r="3" spans="1:5" ht="26.25" x14ac:dyDescent="0.35">
      <c r="A3" s="1170"/>
      <c r="B3" s="1172"/>
      <c r="C3" s="648" t="s">
        <v>890</v>
      </c>
      <c r="D3" s="648" t="s">
        <v>891</v>
      </c>
      <c r="E3" s="648" t="s">
        <v>892</v>
      </c>
    </row>
    <row r="4" spans="1:5" ht="30" x14ac:dyDescent="0.4">
      <c r="A4" s="649">
        <v>1</v>
      </c>
      <c r="B4" s="650" t="s">
        <v>293</v>
      </c>
      <c r="C4" s="651">
        <v>16406.27</v>
      </c>
      <c r="D4" s="651">
        <v>6662.35</v>
      </c>
      <c r="E4" s="652">
        <f t="shared" ref="E4:E34" si="0">D4/C4*100</f>
        <v>40.608560020041118</v>
      </c>
    </row>
    <row r="5" spans="1:5" ht="30" x14ac:dyDescent="0.4">
      <c r="A5" s="649">
        <v>2</v>
      </c>
      <c r="B5" s="650" t="s">
        <v>292</v>
      </c>
      <c r="C5" s="651">
        <v>25540</v>
      </c>
      <c r="D5" s="651">
        <v>12675</v>
      </c>
      <c r="E5" s="652">
        <f t="shared" si="0"/>
        <v>49.628034455755675</v>
      </c>
    </row>
    <row r="6" spans="1:5" ht="30" x14ac:dyDescent="0.4">
      <c r="A6" s="649">
        <v>3</v>
      </c>
      <c r="B6" s="650" t="s">
        <v>275</v>
      </c>
      <c r="C6" s="651">
        <v>50506.02</v>
      </c>
      <c r="D6" s="651">
        <v>28588.5</v>
      </c>
      <c r="E6" s="652">
        <f t="shared" si="0"/>
        <v>56.604143426862784</v>
      </c>
    </row>
    <row r="7" spans="1:5" ht="30" x14ac:dyDescent="0.4">
      <c r="A7" s="649">
        <v>4</v>
      </c>
      <c r="B7" s="650" t="s">
        <v>277</v>
      </c>
      <c r="C7" s="651">
        <v>26136.7058</v>
      </c>
      <c r="D7" s="651">
        <v>15305.0129</v>
      </c>
      <c r="E7" s="652">
        <f t="shared" si="0"/>
        <v>58.557543621277631</v>
      </c>
    </row>
    <row r="8" spans="1:5" ht="30" x14ac:dyDescent="0.4">
      <c r="A8" s="649">
        <v>5</v>
      </c>
      <c r="B8" s="650" t="s">
        <v>290</v>
      </c>
      <c r="C8" s="651">
        <v>16291.505386769999</v>
      </c>
      <c r="D8" s="651">
        <v>10008.659485363489</v>
      </c>
      <c r="E8" s="652">
        <f t="shared" si="0"/>
        <v>61.43483519633071</v>
      </c>
    </row>
    <row r="9" spans="1:5" ht="30" x14ac:dyDescent="0.4">
      <c r="A9" s="649">
        <v>6</v>
      </c>
      <c r="B9" s="650" t="s">
        <v>286</v>
      </c>
      <c r="C9" s="651">
        <v>38850.480000000003</v>
      </c>
      <c r="D9" s="651">
        <v>24037.74</v>
      </c>
      <c r="E9" s="652">
        <f t="shared" si="0"/>
        <v>61.872440186067202</v>
      </c>
    </row>
    <row r="10" spans="1:5" ht="30" x14ac:dyDescent="0.4">
      <c r="A10" s="649">
        <v>7</v>
      </c>
      <c r="B10" s="650" t="s">
        <v>279</v>
      </c>
      <c r="C10" s="651">
        <v>12397.583100000003</v>
      </c>
      <c r="D10" s="651">
        <v>8440.9599000000017</v>
      </c>
      <c r="E10" s="652">
        <f t="shared" si="0"/>
        <v>68.08552789615905</v>
      </c>
    </row>
    <row r="11" spans="1:5" ht="30" x14ac:dyDescent="0.4">
      <c r="A11" s="649">
        <v>8</v>
      </c>
      <c r="B11" s="650" t="s">
        <v>697</v>
      </c>
      <c r="C11" s="651">
        <v>32962.269999999997</v>
      </c>
      <c r="D11" s="651">
        <v>23396.13</v>
      </c>
      <c r="E11" s="652">
        <f t="shared" si="0"/>
        <v>70.978515739358983</v>
      </c>
    </row>
    <row r="12" spans="1:5" ht="30" x14ac:dyDescent="0.4">
      <c r="A12" s="649">
        <v>9</v>
      </c>
      <c r="B12" s="650" t="s">
        <v>282</v>
      </c>
      <c r="C12" s="651">
        <v>6605.420900000001</v>
      </c>
      <c r="D12" s="651">
        <v>4822.8398999999999</v>
      </c>
      <c r="E12" s="652">
        <f t="shared" si="0"/>
        <v>73.01336240359791</v>
      </c>
    </row>
    <row r="13" spans="1:5" ht="30" x14ac:dyDescent="0.4">
      <c r="A13" s="649">
        <v>10</v>
      </c>
      <c r="B13" s="650" t="s">
        <v>893</v>
      </c>
      <c r="C13" s="651">
        <v>626212.41</v>
      </c>
      <c r="D13" s="651">
        <v>466622.98</v>
      </c>
      <c r="E13" s="652">
        <f t="shared" si="0"/>
        <v>74.515128181506327</v>
      </c>
    </row>
    <row r="14" spans="1:5" ht="30" x14ac:dyDescent="0.4">
      <c r="A14" s="649">
        <v>11</v>
      </c>
      <c r="B14" s="650" t="s">
        <v>696</v>
      </c>
      <c r="C14" s="651">
        <v>18465.04</v>
      </c>
      <c r="D14" s="651">
        <v>13762.16</v>
      </c>
      <c r="E14" s="652">
        <f t="shared" si="0"/>
        <v>74.530897306477542</v>
      </c>
    </row>
    <row r="15" spans="1:5" ht="30" x14ac:dyDescent="0.4">
      <c r="A15" s="649">
        <v>12</v>
      </c>
      <c r="B15" s="650" t="s">
        <v>894</v>
      </c>
      <c r="C15" s="651">
        <v>9358.31</v>
      </c>
      <c r="D15" s="651">
        <v>7099.7</v>
      </c>
      <c r="E15" s="652">
        <f t="shared" si="0"/>
        <v>75.865193608675071</v>
      </c>
    </row>
    <row r="16" spans="1:5" ht="30" x14ac:dyDescent="0.4">
      <c r="A16" s="649">
        <v>13</v>
      </c>
      <c r="B16" s="650" t="s">
        <v>895</v>
      </c>
      <c r="C16" s="651">
        <v>5688.5669999999991</v>
      </c>
      <c r="D16" s="651">
        <v>4338.6714000000002</v>
      </c>
      <c r="E16" s="652">
        <f t="shared" si="0"/>
        <v>76.270023715990348</v>
      </c>
    </row>
    <row r="17" spans="1:5" ht="30" x14ac:dyDescent="0.4">
      <c r="A17" s="649">
        <v>14</v>
      </c>
      <c r="B17" s="650" t="s">
        <v>291</v>
      </c>
      <c r="C17" s="651">
        <v>13130.2251</v>
      </c>
      <c r="D17" s="651">
        <v>10476.123599999999</v>
      </c>
      <c r="E17" s="652">
        <f t="shared" si="0"/>
        <v>79.786321408914759</v>
      </c>
    </row>
    <row r="18" spans="1:5" ht="30" x14ac:dyDescent="0.4">
      <c r="A18" s="649">
        <v>15</v>
      </c>
      <c r="B18" s="650" t="s">
        <v>896</v>
      </c>
      <c r="C18" s="651">
        <v>9760.5770000000011</v>
      </c>
      <c r="D18" s="651">
        <v>8171.5789000000013</v>
      </c>
      <c r="E18" s="652">
        <f t="shared" si="0"/>
        <v>83.720244202776129</v>
      </c>
    </row>
    <row r="19" spans="1:5" ht="30" x14ac:dyDescent="0.4">
      <c r="A19" s="649">
        <v>16</v>
      </c>
      <c r="B19" s="650" t="s">
        <v>897</v>
      </c>
      <c r="C19" s="651">
        <v>8228.7900000000009</v>
      </c>
      <c r="D19" s="651">
        <v>6895.01</v>
      </c>
      <c r="E19" s="652">
        <f t="shared" si="0"/>
        <v>83.791298599186504</v>
      </c>
    </row>
    <row r="20" spans="1:5" ht="30" x14ac:dyDescent="0.4">
      <c r="A20" s="649">
        <v>17</v>
      </c>
      <c r="B20" s="650" t="s">
        <v>705</v>
      </c>
      <c r="C20" s="651">
        <v>12135.86</v>
      </c>
      <c r="D20" s="651">
        <v>10418.629999999999</v>
      </c>
      <c r="E20" s="652">
        <f t="shared" si="0"/>
        <v>85.849952125354108</v>
      </c>
    </row>
    <row r="21" spans="1:5" ht="30" x14ac:dyDescent="0.4">
      <c r="A21" s="649">
        <v>18</v>
      </c>
      <c r="B21" s="650" t="s">
        <v>283</v>
      </c>
      <c r="C21" s="651">
        <v>7323.35</v>
      </c>
      <c r="D21" s="651">
        <v>6339.23</v>
      </c>
      <c r="E21" s="652">
        <f t="shared" si="0"/>
        <v>86.561887660701714</v>
      </c>
    </row>
    <row r="22" spans="1:5" ht="30" x14ac:dyDescent="0.4">
      <c r="A22" s="649">
        <v>19</v>
      </c>
      <c r="B22" s="650" t="s">
        <v>898</v>
      </c>
      <c r="C22" s="651">
        <v>11573.3292</v>
      </c>
      <c r="D22" s="651">
        <v>10077.6906</v>
      </c>
      <c r="E22" s="652">
        <f t="shared" si="0"/>
        <v>87.076850799336114</v>
      </c>
    </row>
    <row r="23" spans="1:5" ht="30" x14ac:dyDescent="0.4">
      <c r="A23" s="649">
        <v>20</v>
      </c>
      <c r="B23" s="650" t="s">
        <v>899</v>
      </c>
      <c r="C23" s="651">
        <v>7062.27</v>
      </c>
      <c r="D23" s="651">
        <v>6222.94</v>
      </c>
      <c r="E23" s="652">
        <f t="shared" si="0"/>
        <v>88.115294374188451</v>
      </c>
    </row>
    <row r="24" spans="1:5" ht="30" x14ac:dyDescent="0.4">
      <c r="A24" s="649">
        <v>21</v>
      </c>
      <c r="B24" s="650" t="s">
        <v>289</v>
      </c>
      <c r="C24" s="651">
        <v>6295.4</v>
      </c>
      <c r="D24" s="651">
        <v>5570.4</v>
      </c>
      <c r="E24" s="652">
        <f t="shared" si="0"/>
        <v>88.483654732026565</v>
      </c>
    </row>
    <row r="25" spans="1:5" ht="30" x14ac:dyDescent="0.4">
      <c r="A25" s="649">
        <v>22</v>
      </c>
      <c r="B25" s="650" t="s">
        <v>264</v>
      </c>
      <c r="C25" s="651">
        <v>11612.056100000002</v>
      </c>
      <c r="D25" s="651">
        <v>10417.1597</v>
      </c>
      <c r="E25" s="652">
        <f t="shared" si="0"/>
        <v>89.709863699332274</v>
      </c>
    </row>
    <row r="26" spans="1:5" ht="30" x14ac:dyDescent="0.4">
      <c r="A26" s="649">
        <v>23</v>
      </c>
      <c r="B26" s="650" t="s">
        <v>284</v>
      </c>
      <c r="C26" s="651">
        <v>5046.9774000000007</v>
      </c>
      <c r="D26" s="651">
        <v>4658.6755000000003</v>
      </c>
      <c r="E26" s="652">
        <f t="shared" si="0"/>
        <v>92.306248488451715</v>
      </c>
    </row>
    <row r="27" spans="1:5" ht="30" x14ac:dyDescent="0.4">
      <c r="A27" s="649">
        <v>24</v>
      </c>
      <c r="B27" s="650" t="s">
        <v>900</v>
      </c>
      <c r="C27" s="651">
        <v>3051.08</v>
      </c>
      <c r="D27" s="651">
        <v>2830.12</v>
      </c>
      <c r="E27" s="652">
        <f t="shared" si="0"/>
        <v>92.757974225520144</v>
      </c>
    </row>
    <row r="28" spans="1:5" ht="30" x14ac:dyDescent="0.4">
      <c r="A28" s="649">
        <v>25</v>
      </c>
      <c r="B28" s="650" t="s">
        <v>288</v>
      </c>
      <c r="C28" s="651">
        <v>8338.98</v>
      </c>
      <c r="D28" s="651">
        <v>7849.69</v>
      </c>
      <c r="E28" s="652">
        <f t="shared" si="0"/>
        <v>94.132495820831807</v>
      </c>
    </row>
    <row r="29" spans="1:5" ht="30" x14ac:dyDescent="0.4">
      <c r="A29" s="649">
        <v>26</v>
      </c>
      <c r="B29" s="650" t="s">
        <v>901</v>
      </c>
      <c r="C29" s="651">
        <v>7282.16</v>
      </c>
      <c r="D29" s="651">
        <v>6966.68</v>
      </c>
      <c r="E29" s="652">
        <f t="shared" si="0"/>
        <v>95.667768903731869</v>
      </c>
    </row>
    <row r="30" spans="1:5" ht="30" x14ac:dyDescent="0.4">
      <c r="A30" s="649">
        <v>27</v>
      </c>
      <c r="B30" s="650" t="s">
        <v>902</v>
      </c>
      <c r="C30" s="651">
        <v>4606.7598000000007</v>
      </c>
      <c r="D30" s="651">
        <v>4488.1190999999999</v>
      </c>
      <c r="E30" s="652">
        <f t="shared" si="0"/>
        <v>97.424638896953113</v>
      </c>
    </row>
    <row r="31" spans="1:5" ht="30" x14ac:dyDescent="0.4">
      <c r="A31" s="649">
        <v>28</v>
      </c>
      <c r="B31" s="650" t="s">
        <v>281</v>
      </c>
      <c r="C31" s="651">
        <v>6219.9600999999993</v>
      </c>
      <c r="D31" s="651">
        <v>6147.5005000000001</v>
      </c>
      <c r="E31" s="652">
        <f t="shared" si="0"/>
        <v>98.835047189450634</v>
      </c>
    </row>
    <row r="32" spans="1:5" ht="30" x14ac:dyDescent="0.4">
      <c r="A32" s="649">
        <v>29</v>
      </c>
      <c r="B32" s="653" t="s">
        <v>294</v>
      </c>
      <c r="C32" s="651">
        <v>3183.0398999999998</v>
      </c>
      <c r="D32" s="651">
        <v>3185.3172000000004</v>
      </c>
      <c r="E32" s="652">
        <f t="shared" si="0"/>
        <v>100.07154481475399</v>
      </c>
    </row>
    <row r="33" spans="1:7" ht="30" x14ac:dyDescent="0.4">
      <c r="A33" s="649">
        <v>30</v>
      </c>
      <c r="B33" s="650" t="s">
        <v>903</v>
      </c>
      <c r="C33" s="651">
        <v>8999.27</v>
      </c>
      <c r="D33" s="651">
        <v>9455.06</v>
      </c>
      <c r="E33" s="652">
        <f t="shared" si="0"/>
        <v>105.06474414035804</v>
      </c>
    </row>
    <row r="34" spans="1:7" s="655" customFormat="1" ht="35.25" x14ac:dyDescent="0.4">
      <c r="A34" s="1176" t="s">
        <v>904</v>
      </c>
      <c r="B34" s="1177"/>
      <c r="C34" s="654">
        <f>SUM(C4:C33)</f>
        <v>1019270.6667867703</v>
      </c>
      <c r="D34" s="654">
        <f>SUM(D4:D33)</f>
        <v>745930.62868536345</v>
      </c>
      <c r="E34" s="654">
        <f t="shared" si="0"/>
        <v>73.182781864692942</v>
      </c>
      <c r="G34" s="647"/>
    </row>
  </sheetData>
  <mergeCells count="5">
    <mergeCell ref="A1:E1"/>
    <mergeCell ref="A2:A3"/>
    <mergeCell ref="B2:B3"/>
    <mergeCell ref="C2:E2"/>
    <mergeCell ref="A34:B3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workbookViewId="0">
      <selection activeCell="Q15" sqref="Q15"/>
    </sheetView>
  </sheetViews>
  <sheetFormatPr defaultRowHeight="12.75" x14ac:dyDescent="0.2"/>
  <cols>
    <col min="1" max="1" width="4.42578125" style="656" bestFit="1" customWidth="1"/>
    <col min="2" max="2" width="25.5703125" style="656" customWidth="1"/>
    <col min="3" max="3" width="12.140625" style="656" bestFit="1" customWidth="1"/>
    <col min="4" max="4" width="13.28515625" style="668" bestFit="1" customWidth="1"/>
    <col min="5" max="5" width="10.7109375" style="656" bestFit="1" customWidth="1"/>
    <col min="6" max="6" width="12.42578125" style="668" customWidth="1"/>
    <col min="7" max="7" width="10.7109375" style="656" bestFit="1" customWidth="1"/>
    <col min="8" max="8" width="11.42578125" style="668" bestFit="1" customWidth="1"/>
    <col min="9" max="9" width="10.7109375" style="656" bestFit="1" customWidth="1"/>
    <col min="10" max="10" width="11.42578125" style="668" bestFit="1" customWidth="1"/>
    <col min="11" max="11" width="10.7109375" style="656" bestFit="1" customWidth="1"/>
    <col min="12" max="12" width="11.42578125" style="668" customWidth="1"/>
    <col min="13" max="13" width="12.28515625" style="656" bestFit="1" customWidth="1"/>
    <col min="14" max="14" width="14.7109375" style="668" bestFit="1" customWidth="1"/>
    <col min="15" max="15" width="9.140625" style="656" customWidth="1"/>
    <col min="16" max="16384" width="9.140625" style="656"/>
  </cols>
  <sheetData>
    <row r="1" spans="1:14" ht="26.25" x14ac:dyDescent="0.4">
      <c r="A1" s="1182" t="s">
        <v>1151</v>
      </c>
      <c r="B1" s="1182"/>
      <c r="C1" s="1182"/>
      <c r="D1" s="1182"/>
      <c r="E1" s="1182"/>
      <c r="F1" s="1182"/>
      <c r="G1" s="1182"/>
      <c r="H1" s="1182"/>
      <c r="I1" s="1182"/>
      <c r="J1" s="1182"/>
      <c r="K1" s="1182"/>
      <c r="L1" s="1182"/>
      <c r="M1" s="1182"/>
      <c r="N1" s="1182"/>
    </row>
    <row r="2" spans="1:14" ht="20.25" x14ac:dyDescent="0.3">
      <c r="A2" s="1104" t="s">
        <v>905</v>
      </c>
      <c r="B2" s="1104"/>
      <c r="C2" s="1104"/>
      <c r="D2" s="1104"/>
      <c r="E2" s="1104"/>
      <c r="F2" s="1104"/>
      <c r="G2" s="1104"/>
      <c r="H2" s="1104"/>
      <c r="I2" s="1104"/>
      <c r="J2" s="1104"/>
      <c r="K2" s="1104"/>
      <c r="L2" s="1104"/>
      <c r="M2" s="1104"/>
      <c r="N2" s="1104"/>
    </row>
    <row r="3" spans="1:14" ht="15" x14ac:dyDescent="0.25">
      <c r="A3" s="1183" t="s">
        <v>886</v>
      </c>
      <c r="B3" s="1183"/>
      <c r="C3" s="1183"/>
      <c r="D3" s="1183"/>
      <c r="E3" s="1183"/>
      <c r="F3" s="1183"/>
      <c r="G3" s="1183"/>
      <c r="H3" s="1183"/>
      <c r="I3" s="1183"/>
      <c r="J3" s="1183"/>
      <c r="K3" s="1183"/>
      <c r="L3" s="1183"/>
      <c r="M3" s="1183"/>
      <c r="N3" s="1183"/>
    </row>
    <row r="4" spans="1:14" ht="15" x14ac:dyDescent="0.2">
      <c r="A4" s="832" t="s">
        <v>85</v>
      </c>
      <c r="B4" s="1184" t="s">
        <v>2</v>
      </c>
      <c r="C4" s="1178" t="s">
        <v>906</v>
      </c>
      <c r="D4" s="1179"/>
      <c r="E4" s="1178" t="s">
        <v>641</v>
      </c>
      <c r="F4" s="1179"/>
      <c r="G4" s="1178" t="s">
        <v>907</v>
      </c>
      <c r="H4" s="1179"/>
      <c r="I4" s="1178" t="s">
        <v>908</v>
      </c>
      <c r="J4" s="1179"/>
      <c r="K4" s="1178" t="s">
        <v>909</v>
      </c>
      <c r="L4" s="1179"/>
      <c r="M4" s="1178" t="s">
        <v>910</v>
      </c>
      <c r="N4" s="1179"/>
    </row>
    <row r="5" spans="1:14" s="657" customFormat="1" ht="15" x14ac:dyDescent="0.25">
      <c r="A5" s="833"/>
      <c r="B5" s="1185"/>
      <c r="C5" s="287" t="s">
        <v>911</v>
      </c>
      <c r="D5" s="469" t="s">
        <v>539</v>
      </c>
      <c r="E5" s="287" t="s">
        <v>911</v>
      </c>
      <c r="F5" s="469" t="s">
        <v>539</v>
      </c>
      <c r="G5" s="287" t="s">
        <v>911</v>
      </c>
      <c r="H5" s="469" t="s">
        <v>539</v>
      </c>
      <c r="I5" s="287" t="s">
        <v>911</v>
      </c>
      <c r="J5" s="469" t="s">
        <v>539</v>
      </c>
      <c r="K5" s="287" t="s">
        <v>911</v>
      </c>
      <c r="L5" s="469" t="s">
        <v>539</v>
      </c>
      <c r="M5" s="287" t="s">
        <v>911</v>
      </c>
      <c r="N5" s="469" t="s">
        <v>539</v>
      </c>
    </row>
    <row r="6" spans="1:14" ht="15" x14ac:dyDescent="0.25">
      <c r="A6" s="658" t="s">
        <v>12</v>
      </c>
      <c r="B6" s="659" t="s">
        <v>912</v>
      </c>
      <c r="C6"/>
      <c r="D6" s="28"/>
      <c r="E6"/>
      <c r="F6" s="28"/>
      <c r="G6"/>
      <c r="H6" s="28"/>
      <c r="I6"/>
      <c r="J6" s="28"/>
      <c r="K6"/>
      <c r="L6" s="28"/>
      <c r="M6"/>
      <c r="N6" s="28"/>
    </row>
    <row r="7" spans="1:14" ht="18" x14ac:dyDescent="0.25">
      <c r="A7" s="660">
        <v>1</v>
      </c>
      <c r="B7" s="661" t="s">
        <v>14</v>
      </c>
      <c r="C7" s="86">
        <v>332148</v>
      </c>
      <c r="D7" s="662">
        <v>11454.44</v>
      </c>
      <c r="E7" s="86">
        <v>198801</v>
      </c>
      <c r="F7" s="662">
        <v>5767.2</v>
      </c>
      <c r="G7" s="86">
        <v>72638</v>
      </c>
      <c r="H7" s="662">
        <v>3017.34</v>
      </c>
      <c r="I7" s="86">
        <v>10532</v>
      </c>
      <c r="J7" s="662">
        <v>584.19000000000005</v>
      </c>
      <c r="K7" s="86">
        <v>38127</v>
      </c>
      <c r="L7" s="662">
        <v>1613.38</v>
      </c>
      <c r="M7" s="86">
        <v>2484044</v>
      </c>
      <c r="N7" s="662">
        <v>107587.81017975599</v>
      </c>
    </row>
    <row r="8" spans="1:14" ht="18" x14ac:dyDescent="0.25">
      <c r="A8" s="660">
        <v>2</v>
      </c>
      <c r="B8" s="661" t="s">
        <v>15</v>
      </c>
      <c r="C8" s="86">
        <v>694424</v>
      </c>
      <c r="D8" s="662">
        <v>10187.31</v>
      </c>
      <c r="E8" s="86">
        <v>329902</v>
      </c>
      <c r="F8" s="662">
        <v>3989.78</v>
      </c>
      <c r="G8" s="86">
        <v>30840</v>
      </c>
      <c r="H8" s="662">
        <v>833.42</v>
      </c>
      <c r="I8" s="86">
        <v>310180</v>
      </c>
      <c r="J8" s="662">
        <v>4477.26</v>
      </c>
      <c r="K8" s="86">
        <v>14360</v>
      </c>
      <c r="L8" s="662">
        <v>468.92</v>
      </c>
      <c r="M8" s="86">
        <v>1588499</v>
      </c>
      <c r="N8" s="662">
        <v>130815.98111189</v>
      </c>
    </row>
    <row r="9" spans="1:14" ht="18" x14ac:dyDescent="0.25">
      <c r="A9" s="660">
        <v>3</v>
      </c>
      <c r="B9" s="661" t="s">
        <v>16</v>
      </c>
      <c r="C9" s="86">
        <v>14737</v>
      </c>
      <c r="D9" s="662">
        <v>4232.6099999999997</v>
      </c>
      <c r="E9" s="86">
        <v>8293</v>
      </c>
      <c r="F9" s="662">
        <v>203.17</v>
      </c>
      <c r="G9" s="86">
        <v>4966</v>
      </c>
      <c r="H9" s="662">
        <v>1185.2</v>
      </c>
      <c r="I9" s="86">
        <v>89</v>
      </c>
      <c r="J9" s="662">
        <v>0.54</v>
      </c>
      <c r="K9" s="86">
        <v>648</v>
      </c>
      <c r="L9" s="662">
        <v>2820.9</v>
      </c>
      <c r="M9" s="86">
        <v>1637120</v>
      </c>
      <c r="N9" s="662">
        <v>49151.6357075981</v>
      </c>
    </row>
    <row r="10" spans="1:14" ht="18" x14ac:dyDescent="0.25">
      <c r="A10" s="660">
        <v>4</v>
      </c>
      <c r="B10" s="661" t="s">
        <v>17</v>
      </c>
      <c r="C10" s="86">
        <v>80395</v>
      </c>
      <c r="D10" s="662">
        <v>2592.63</v>
      </c>
      <c r="E10" s="86">
        <v>47345</v>
      </c>
      <c r="F10" s="662">
        <v>753.42</v>
      </c>
      <c r="G10" s="86">
        <v>19990</v>
      </c>
      <c r="H10" s="662">
        <v>691.63</v>
      </c>
      <c r="I10" s="86">
        <v>1840</v>
      </c>
      <c r="J10" s="662">
        <v>110.82</v>
      </c>
      <c r="K10" s="86">
        <v>7890</v>
      </c>
      <c r="L10" s="662">
        <v>825.24</v>
      </c>
      <c r="M10" s="86">
        <v>826097</v>
      </c>
      <c r="N10" s="662">
        <v>49984.78</v>
      </c>
    </row>
    <row r="11" spans="1:14" ht="15" x14ac:dyDescent="0.25">
      <c r="A11" s="658"/>
      <c r="B11" s="659" t="s">
        <v>913</v>
      </c>
      <c r="C11" s="156">
        <f t="shared" ref="C11:N11" si="0">SUM(C7:C10)</f>
        <v>1121704</v>
      </c>
      <c r="D11" s="9">
        <f t="shared" si="0"/>
        <v>28466.99</v>
      </c>
      <c r="E11" s="156">
        <f t="shared" si="0"/>
        <v>584341</v>
      </c>
      <c r="F11" s="9">
        <f t="shared" si="0"/>
        <v>10713.57</v>
      </c>
      <c r="G11" s="156">
        <f t="shared" si="0"/>
        <v>128434</v>
      </c>
      <c r="H11" s="9">
        <f t="shared" si="0"/>
        <v>5727.59</v>
      </c>
      <c r="I11" s="156">
        <f t="shared" si="0"/>
        <v>322641</v>
      </c>
      <c r="J11" s="9">
        <f t="shared" si="0"/>
        <v>5172.8100000000004</v>
      </c>
      <c r="K11" s="156">
        <f t="shared" si="0"/>
        <v>61025</v>
      </c>
      <c r="L11" s="9">
        <f t="shared" si="0"/>
        <v>5728.4400000000005</v>
      </c>
      <c r="M11" s="156">
        <f t="shared" si="0"/>
        <v>6535760</v>
      </c>
      <c r="N11" s="9">
        <f t="shared" si="0"/>
        <v>337540.20699924405</v>
      </c>
    </row>
    <row r="12" spans="1:14" ht="15" x14ac:dyDescent="0.25">
      <c r="A12" s="658" t="s">
        <v>914</v>
      </c>
      <c r="B12" s="659" t="s">
        <v>915</v>
      </c>
      <c r="C12"/>
      <c r="D12" s="28"/>
      <c r="E12"/>
      <c r="F12" s="28"/>
      <c r="G12"/>
      <c r="H12" s="28"/>
      <c r="I12"/>
      <c r="J12" s="28"/>
      <c r="K12"/>
      <c r="L12" s="28"/>
      <c r="M12"/>
      <c r="N12" s="28"/>
    </row>
    <row r="13" spans="1:14" ht="18" x14ac:dyDescent="0.25">
      <c r="A13" s="660">
        <v>1</v>
      </c>
      <c r="B13" s="661" t="s">
        <v>21</v>
      </c>
      <c r="C13" s="86">
        <v>11252</v>
      </c>
      <c r="D13" s="662">
        <v>969.86</v>
      </c>
      <c r="E13" s="86">
        <v>7682</v>
      </c>
      <c r="F13" s="662">
        <v>224.45</v>
      </c>
      <c r="G13" s="86">
        <v>1565</v>
      </c>
      <c r="H13" s="662">
        <v>134.6</v>
      </c>
      <c r="I13" s="86">
        <v>1234</v>
      </c>
      <c r="J13" s="662">
        <v>561.79</v>
      </c>
      <c r="K13" s="86">
        <v>391</v>
      </c>
      <c r="L13" s="662">
        <v>10.44</v>
      </c>
      <c r="M13" s="86">
        <v>146551</v>
      </c>
      <c r="N13" s="662">
        <v>16743.658200000002</v>
      </c>
    </row>
    <row r="14" spans="1:14" ht="18" x14ac:dyDescent="0.25">
      <c r="A14" s="660">
        <v>2</v>
      </c>
      <c r="B14" s="661" t="s">
        <v>22</v>
      </c>
      <c r="C14" s="86">
        <v>6986</v>
      </c>
      <c r="D14" s="662">
        <v>334.79379999999998</v>
      </c>
      <c r="E14" s="86">
        <v>3607</v>
      </c>
      <c r="F14" s="662">
        <v>76.4071</v>
      </c>
      <c r="G14" s="86">
        <v>1619</v>
      </c>
      <c r="H14" s="662">
        <v>93.130700000000004</v>
      </c>
      <c r="I14" s="86">
        <v>1289</v>
      </c>
      <c r="J14" s="662">
        <v>73.7804</v>
      </c>
      <c r="K14" s="86">
        <v>213</v>
      </c>
      <c r="L14" s="662">
        <v>60.8416</v>
      </c>
      <c r="M14" s="86">
        <v>28004</v>
      </c>
      <c r="N14" s="662">
        <v>5278.6176999999998</v>
      </c>
    </row>
    <row r="15" spans="1:14" ht="18" x14ac:dyDescent="0.25">
      <c r="A15" s="660">
        <v>3</v>
      </c>
      <c r="B15" s="661" t="s">
        <v>23</v>
      </c>
      <c r="C15" s="86">
        <v>12808</v>
      </c>
      <c r="D15" s="662">
        <v>341.65309999999999</v>
      </c>
      <c r="E15" s="86">
        <v>6164</v>
      </c>
      <c r="F15" s="662">
        <v>110.08150000000001</v>
      </c>
      <c r="G15" s="86">
        <v>3279</v>
      </c>
      <c r="H15" s="662">
        <v>84.896500000000003</v>
      </c>
      <c r="I15" s="86">
        <v>62</v>
      </c>
      <c r="J15" s="662">
        <v>1.1197999999999999</v>
      </c>
      <c r="K15" s="86">
        <v>2583</v>
      </c>
      <c r="L15" s="662">
        <v>119.2577</v>
      </c>
      <c r="M15" s="86">
        <v>89096</v>
      </c>
      <c r="N15" s="662">
        <v>4712.8212999999996</v>
      </c>
    </row>
    <row r="16" spans="1:14" ht="18" x14ac:dyDescent="0.25">
      <c r="A16" s="660">
        <v>4</v>
      </c>
      <c r="B16" s="663" t="s">
        <v>24</v>
      </c>
      <c r="C16" s="86">
        <v>9038</v>
      </c>
      <c r="D16" s="662">
        <v>498.80180000000001</v>
      </c>
      <c r="E16" s="86">
        <v>5392</v>
      </c>
      <c r="F16" s="662">
        <v>98.122</v>
      </c>
      <c r="G16" s="86">
        <v>1452</v>
      </c>
      <c r="H16" s="662">
        <v>69.248000000000005</v>
      </c>
      <c r="I16" s="86">
        <v>1024</v>
      </c>
      <c r="J16" s="662">
        <v>21.428899999999999</v>
      </c>
      <c r="K16" s="86">
        <v>540</v>
      </c>
      <c r="L16" s="662">
        <v>270.26589999999999</v>
      </c>
      <c r="M16" s="86">
        <v>112631</v>
      </c>
      <c r="N16" s="662">
        <v>12888.98</v>
      </c>
    </row>
    <row r="17" spans="1:14" ht="18" x14ac:dyDescent="0.25">
      <c r="A17" s="660">
        <v>5</v>
      </c>
      <c r="B17" s="663" t="s">
        <v>25</v>
      </c>
      <c r="C17" s="86">
        <v>18694</v>
      </c>
      <c r="D17" s="662">
        <v>604.30889999999999</v>
      </c>
      <c r="E17" s="86">
        <v>8890</v>
      </c>
      <c r="F17" s="662">
        <v>145.90649999999999</v>
      </c>
      <c r="G17" s="86">
        <v>5905</v>
      </c>
      <c r="H17" s="662">
        <v>90.810100000000006</v>
      </c>
      <c r="I17" s="86">
        <v>480</v>
      </c>
      <c r="J17" s="662">
        <v>6.6420000000000003</v>
      </c>
      <c r="K17" s="86">
        <v>3020</v>
      </c>
      <c r="L17" s="662">
        <v>327.94</v>
      </c>
      <c r="M17" s="86">
        <v>287971</v>
      </c>
      <c r="N17" s="662">
        <v>5582.9202999999998</v>
      </c>
    </row>
    <row r="18" spans="1:14" ht="18" x14ac:dyDescent="0.25">
      <c r="A18" s="660">
        <v>6</v>
      </c>
      <c r="B18" s="661" t="s">
        <v>26</v>
      </c>
      <c r="C18" s="86">
        <v>14276</v>
      </c>
      <c r="D18" s="662">
        <v>7280.5</v>
      </c>
      <c r="E18" s="86">
        <v>7807</v>
      </c>
      <c r="F18" s="662">
        <v>181.14</v>
      </c>
      <c r="G18" s="86">
        <v>4031</v>
      </c>
      <c r="H18" s="662">
        <v>255.1</v>
      </c>
      <c r="I18" s="86">
        <v>862</v>
      </c>
      <c r="J18" s="662">
        <v>3126.85</v>
      </c>
      <c r="K18" s="86">
        <v>885</v>
      </c>
      <c r="L18" s="662">
        <v>3686.79</v>
      </c>
      <c r="M18" s="86">
        <v>70337</v>
      </c>
      <c r="N18" s="662">
        <v>13811.12</v>
      </c>
    </row>
    <row r="19" spans="1:14" ht="18" x14ac:dyDescent="0.25">
      <c r="A19" s="660">
        <v>7</v>
      </c>
      <c r="B19" s="663" t="s">
        <v>27</v>
      </c>
      <c r="C19" s="86">
        <v>321</v>
      </c>
      <c r="D19" s="662">
        <v>28.729600000000001</v>
      </c>
      <c r="E19" s="86">
        <v>21</v>
      </c>
      <c r="F19" s="662">
        <v>0.13139999999999999</v>
      </c>
      <c r="G19" s="86">
        <v>186</v>
      </c>
      <c r="H19" s="662">
        <v>18.3035</v>
      </c>
      <c r="I19" s="86">
        <v>12</v>
      </c>
      <c r="J19" s="662">
        <v>3.1772</v>
      </c>
      <c r="K19" s="86">
        <v>78</v>
      </c>
      <c r="L19" s="662">
        <v>5.468</v>
      </c>
      <c r="M19" s="86">
        <v>3199</v>
      </c>
      <c r="N19" s="662">
        <v>967.73699999999997</v>
      </c>
    </row>
    <row r="20" spans="1:14" ht="18" x14ac:dyDescent="0.25">
      <c r="A20" s="660">
        <v>8</v>
      </c>
      <c r="B20" s="663" t="s">
        <v>28</v>
      </c>
      <c r="C20" s="86">
        <v>6952</v>
      </c>
      <c r="D20" s="662">
        <v>499.15730000000002</v>
      </c>
      <c r="E20" s="86">
        <v>3104</v>
      </c>
      <c r="F20" s="662">
        <v>43.9131</v>
      </c>
      <c r="G20" s="86">
        <v>867</v>
      </c>
      <c r="H20" s="662">
        <v>72.909300000000002</v>
      </c>
      <c r="I20" s="86">
        <v>1522</v>
      </c>
      <c r="J20" s="662">
        <v>47.321399999999997</v>
      </c>
      <c r="K20" s="86">
        <v>1003</v>
      </c>
      <c r="L20" s="662">
        <v>237.68350000000001</v>
      </c>
      <c r="M20" s="86">
        <v>44250</v>
      </c>
      <c r="N20" s="662">
        <v>2796.85</v>
      </c>
    </row>
    <row r="21" spans="1:14" ht="15" x14ac:dyDescent="0.25">
      <c r="A21" s="660"/>
      <c r="B21" s="659" t="s">
        <v>29</v>
      </c>
      <c r="C21" s="156">
        <f t="shared" ref="C21:N21" si="1">SUM(C13:C20)</f>
        <v>80327</v>
      </c>
      <c r="D21" s="9">
        <f t="shared" si="1"/>
        <v>10557.804500000002</v>
      </c>
      <c r="E21" s="156">
        <f t="shared" si="1"/>
        <v>42667</v>
      </c>
      <c r="F21" s="9">
        <f t="shared" si="1"/>
        <v>880.15160000000003</v>
      </c>
      <c r="G21" s="156">
        <f t="shared" si="1"/>
        <v>18904</v>
      </c>
      <c r="H21" s="9">
        <f t="shared" si="1"/>
        <v>818.99810000000002</v>
      </c>
      <c r="I21" s="156">
        <f t="shared" si="1"/>
        <v>6485</v>
      </c>
      <c r="J21" s="9">
        <f t="shared" si="1"/>
        <v>3842.1097</v>
      </c>
      <c r="K21" s="156">
        <f t="shared" si="1"/>
        <v>8713</v>
      </c>
      <c r="L21" s="9">
        <f t="shared" si="1"/>
        <v>4718.6867000000002</v>
      </c>
      <c r="M21" s="156">
        <f t="shared" si="1"/>
        <v>782039</v>
      </c>
      <c r="N21" s="9">
        <f t="shared" si="1"/>
        <v>62782.7045</v>
      </c>
    </row>
    <row r="22" spans="1:14" ht="15" x14ac:dyDescent="0.25">
      <c r="A22" s="658" t="s">
        <v>30</v>
      </c>
      <c r="B22" s="659" t="s">
        <v>916</v>
      </c>
      <c r="C22"/>
      <c r="D22" s="28"/>
      <c r="E22"/>
      <c r="F22" s="28"/>
      <c r="G22"/>
      <c r="H22" s="28"/>
      <c r="I22"/>
      <c r="J22" s="28"/>
      <c r="K22"/>
      <c r="L22" s="28"/>
      <c r="M22"/>
      <c r="N22" s="28"/>
    </row>
    <row r="23" spans="1:14" ht="18" x14ac:dyDescent="0.25">
      <c r="A23" s="660">
        <v>1</v>
      </c>
      <c r="B23" s="661" t="s">
        <v>32</v>
      </c>
      <c r="C23" s="86">
        <v>3508</v>
      </c>
      <c r="D23" s="662">
        <v>381.51850000000002</v>
      </c>
      <c r="E23" s="86">
        <v>2397</v>
      </c>
      <c r="F23" s="662">
        <v>103.5689</v>
      </c>
      <c r="G23" s="86">
        <v>724</v>
      </c>
      <c r="H23" s="662">
        <v>27.439</v>
      </c>
      <c r="I23" s="86">
        <v>18</v>
      </c>
      <c r="J23" s="662">
        <v>8.1100999999999992</v>
      </c>
      <c r="K23" s="86">
        <v>222</v>
      </c>
      <c r="L23" s="662">
        <v>234.2304</v>
      </c>
      <c r="M23" s="86">
        <v>168814</v>
      </c>
      <c r="N23" s="662">
        <v>10181.273539506201</v>
      </c>
    </row>
    <row r="24" spans="1:14" ht="18" x14ac:dyDescent="0.25">
      <c r="A24" s="660">
        <v>2</v>
      </c>
      <c r="B24" s="661" t="s">
        <v>33</v>
      </c>
      <c r="C24" s="86">
        <v>20523</v>
      </c>
      <c r="D24" s="662">
        <v>819.58119999999997</v>
      </c>
      <c r="E24" s="86">
        <v>11129</v>
      </c>
      <c r="F24" s="662">
        <v>228.0968</v>
      </c>
      <c r="G24" s="86">
        <v>5387</v>
      </c>
      <c r="H24" s="662">
        <v>195.8689</v>
      </c>
      <c r="I24" s="86">
        <v>221</v>
      </c>
      <c r="J24" s="662">
        <v>12.8942</v>
      </c>
      <c r="K24" s="86">
        <v>2985</v>
      </c>
      <c r="L24" s="662">
        <v>357.9391</v>
      </c>
      <c r="M24" s="86">
        <v>325051</v>
      </c>
      <c r="N24" s="662">
        <v>24132.2680000002</v>
      </c>
    </row>
    <row r="25" spans="1:14" ht="18" x14ac:dyDescent="0.25">
      <c r="A25" s="660">
        <v>3</v>
      </c>
      <c r="B25" s="661" t="s">
        <v>34</v>
      </c>
      <c r="C25" s="86">
        <v>11018</v>
      </c>
      <c r="D25" s="662">
        <v>291.82709999999997</v>
      </c>
      <c r="E25" s="86">
        <v>2410</v>
      </c>
      <c r="F25" s="662">
        <v>20.7439</v>
      </c>
      <c r="G25" s="86">
        <v>417</v>
      </c>
      <c r="H25" s="662">
        <v>71.628299999999996</v>
      </c>
      <c r="I25" s="86">
        <v>3</v>
      </c>
      <c r="J25" s="662">
        <v>4.1999999999999997E-3</v>
      </c>
      <c r="K25" s="86">
        <v>7899</v>
      </c>
      <c r="L25" s="662">
        <v>195.48769999999999</v>
      </c>
      <c r="M25" s="86">
        <v>752931</v>
      </c>
      <c r="N25" s="662">
        <v>17839.5817279976</v>
      </c>
    </row>
    <row r="26" spans="1:14" ht="18" x14ac:dyDescent="0.25">
      <c r="A26" s="660">
        <v>4</v>
      </c>
      <c r="B26" s="661" t="s">
        <v>35</v>
      </c>
      <c r="C26" s="86">
        <v>12189</v>
      </c>
      <c r="D26" s="662">
        <v>166.67175</v>
      </c>
      <c r="E26" s="86">
        <v>10155</v>
      </c>
      <c r="F26" s="662">
        <v>108.57522</v>
      </c>
      <c r="G26" s="86">
        <v>1936</v>
      </c>
      <c r="H26" s="662">
        <v>49.622599999999998</v>
      </c>
      <c r="I26" s="86">
        <v>0</v>
      </c>
      <c r="J26" s="662">
        <v>0</v>
      </c>
      <c r="K26" s="86">
        <v>0</v>
      </c>
      <c r="L26" s="662">
        <v>0</v>
      </c>
      <c r="M26" s="86">
        <v>37628</v>
      </c>
      <c r="N26" s="662">
        <v>650.44079999999997</v>
      </c>
    </row>
    <row r="27" spans="1:14" ht="18" x14ac:dyDescent="0.25">
      <c r="A27" s="660">
        <v>5</v>
      </c>
      <c r="B27" s="661" t="s">
        <v>36</v>
      </c>
      <c r="C27" s="86">
        <v>244</v>
      </c>
      <c r="D27" s="662">
        <v>48.0991</v>
      </c>
      <c r="E27" s="86">
        <v>41</v>
      </c>
      <c r="F27" s="662">
        <v>1.7195</v>
      </c>
      <c r="G27" s="86">
        <v>88</v>
      </c>
      <c r="H27" s="662">
        <v>22.625399999999999</v>
      </c>
      <c r="I27" s="86">
        <v>1</v>
      </c>
      <c r="J27" s="662">
        <v>2.7000000000000001E-3</v>
      </c>
      <c r="K27" s="86">
        <v>101</v>
      </c>
      <c r="L27" s="662">
        <v>23.08</v>
      </c>
      <c r="M27" s="86">
        <v>9702</v>
      </c>
      <c r="N27" s="662">
        <v>1885.9490104500001</v>
      </c>
    </row>
    <row r="28" spans="1:14" ht="18" x14ac:dyDescent="0.25">
      <c r="A28" s="660">
        <v>6</v>
      </c>
      <c r="B28" s="661" t="s">
        <v>37</v>
      </c>
      <c r="C28" s="86">
        <v>199</v>
      </c>
      <c r="D28" s="662">
        <v>56.71</v>
      </c>
      <c r="E28" s="86">
        <v>0</v>
      </c>
      <c r="F28" s="662">
        <v>0</v>
      </c>
      <c r="G28" s="86">
        <v>11</v>
      </c>
      <c r="H28" s="662">
        <v>2.5499999999999998</v>
      </c>
      <c r="I28" s="86">
        <v>40</v>
      </c>
      <c r="J28" s="662">
        <v>2.5</v>
      </c>
      <c r="K28" s="86">
        <v>137</v>
      </c>
      <c r="L28" s="662">
        <v>48.53</v>
      </c>
      <c r="M28" s="86">
        <v>4994</v>
      </c>
      <c r="N28" s="662">
        <v>435.74</v>
      </c>
    </row>
    <row r="29" spans="1:14" ht="18" x14ac:dyDescent="0.25">
      <c r="A29" s="660">
        <v>7</v>
      </c>
      <c r="B29" s="661" t="s">
        <v>38</v>
      </c>
      <c r="C29" s="86">
        <v>2069</v>
      </c>
      <c r="D29" s="662">
        <v>116.8</v>
      </c>
      <c r="E29" s="86">
        <v>705</v>
      </c>
      <c r="F29" s="662">
        <v>36.14</v>
      </c>
      <c r="G29" s="86">
        <v>216</v>
      </c>
      <c r="H29" s="662">
        <v>20.83</v>
      </c>
      <c r="I29" s="86">
        <v>162</v>
      </c>
      <c r="J29" s="662">
        <v>8.1</v>
      </c>
      <c r="K29" s="86">
        <v>830</v>
      </c>
      <c r="L29" s="662">
        <v>43.65</v>
      </c>
      <c r="M29" s="86">
        <v>175731</v>
      </c>
      <c r="N29" s="662">
        <v>10712.5281</v>
      </c>
    </row>
    <row r="30" spans="1:14" ht="18" x14ac:dyDescent="0.25">
      <c r="A30" s="660">
        <v>8</v>
      </c>
      <c r="B30" s="661" t="s">
        <v>39</v>
      </c>
      <c r="C30" s="86">
        <v>838</v>
      </c>
      <c r="D30" s="662">
        <v>19.93</v>
      </c>
      <c r="E30" s="86">
        <v>2</v>
      </c>
      <c r="F30" s="662">
        <v>0.32</v>
      </c>
      <c r="G30" s="86">
        <v>39</v>
      </c>
      <c r="H30" s="662">
        <v>3.19</v>
      </c>
      <c r="I30" s="86">
        <v>52</v>
      </c>
      <c r="J30" s="662">
        <v>6.17</v>
      </c>
      <c r="K30" s="86">
        <v>711</v>
      </c>
      <c r="L30" s="662">
        <v>7.07</v>
      </c>
      <c r="M30" s="86">
        <v>4476</v>
      </c>
      <c r="N30" s="662">
        <v>3439.83</v>
      </c>
    </row>
    <row r="31" spans="1:14" ht="18" x14ac:dyDescent="0.25">
      <c r="A31" s="660">
        <v>9</v>
      </c>
      <c r="B31" s="661" t="s">
        <v>40</v>
      </c>
      <c r="C31" s="86">
        <v>817</v>
      </c>
      <c r="D31" s="662">
        <v>79.225200000000001</v>
      </c>
      <c r="E31" s="86">
        <v>395</v>
      </c>
      <c r="F31" s="662">
        <v>16.182700000000001</v>
      </c>
      <c r="G31" s="86">
        <v>243</v>
      </c>
      <c r="H31" s="662">
        <v>33.471200000000003</v>
      </c>
      <c r="I31" s="86">
        <v>2</v>
      </c>
      <c r="J31" s="662">
        <v>12.7057</v>
      </c>
      <c r="K31" s="86">
        <v>128</v>
      </c>
      <c r="L31" s="662">
        <v>3.7515000000000001</v>
      </c>
      <c r="M31" s="86">
        <v>34198</v>
      </c>
      <c r="N31" s="662">
        <v>3254.8474999999999</v>
      </c>
    </row>
    <row r="32" spans="1:14" ht="18" x14ac:dyDescent="0.25">
      <c r="A32" s="660">
        <v>10</v>
      </c>
      <c r="B32" s="661" t="s">
        <v>41</v>
      </c>
      <c r="C32" s="86">
        <v>15190</v>
      </c>
      <c r="D32" s="662">
        <v>2979.1008000000002</v>
      </c>
      <c r="E32" s="86">
        <v>36</v>
      </c>
      <c r="F32" s="662">
        <v>160.011</v>
      </c>
      <c r="G32" s="86">
        <v>27</v>
      </c>
      <c r="H32" s="662">
        <v>105.0934</v>
      </c>
      <c r="I32" s="86">
        <v>14777</v>
      </c>
      <c r="J32" s="662">
        <v>2416.8350999999998</v>
      </c>
      <c r="K32" s="86">
        <v>342</v>
      </c>
      <c r="L32" s="662">
        <v>197.31229999999999</v>
      </c>
      <c r="M32" s="86">
        <v>13487</v>
      </c>
      <c r="N32" s="662">
        <v>2203.627</v>
      </c>
    </row>
    <row r="33" spans="1:14" ht="18" x14ac:dyDescent="0.25">
      <c r="A33" s="660">
        <v>11</v>
      </c>
      <c r="B33" s="661" t="s">
        <v>42</v>
      </c>
      <c r="C33" s="86">
        <v>4112</v>
      </c>
      <c r="D33" s="662">
        <v>290.60410000000002</v>
      </c>
      <c r="E33" s="86">
        <v>2920</v>
      </c>
      <c r="F33" s="662">
        <v>24.5745</v>
      </c>
      <c r="G33" s="86">
        <v>812</v>
      </c>
      <c r="H33" s="662">
        <v>5.4821</v>
      </c>
      <c r="I33" s="86">
        <v>73</v>
      </c>
      <c r="J33" s="662">
        <v>0.12909999999999999</v>
      </c>
      <c r="K33" s="86">
        <v>271</v>
      </c>
      <c r="L33" s="662">
        <v>260.13990000000001</v>
      </c>
      <c r="M33" s="86">
        <v>245878</v>
      </c>
      <c r="N33" s="662">
        <v>3187.3063999999999</v>
      </c>
    </row>
    <row r="34" spans="1:14" ht="18" x14ac:dyDescent="0.25">
      <c r="A34" s="660">
        <v>12</v>
      </c>
      <c r="B34" s="661" t="s">
        <v>43</v>
      </c>
      <c r="C34" s="86">
        <v>334</v>
      </c>
      <c r="D34" s="662">
        <v>115.33</v>
      </c>
      <c r="E34" s="86">
        <v>33</v>
      </c>
      <c r="F34" s="662">
        <v>7.49</v>
      </c>
      <c r="G34" s="86">
        <v>101</v>
      </c>
      <c r="H34" s="662">
        <v>55.51</v>
      </c>
      <c r="I34" s="86">
        <v>0</v>
      </c>
      <c r="J34" s="662">
        <v>0</v>
      </c>
      <c r="K34" s="86">
        <v>153</v>
      </c>
      <c r="L34" s="662">
        <v>47.65</v>
      </c>
      <c r="M34" s="86">
        <v>56699</v>
      </c>
      <c r="N34" s="662">
        <v>4197.6000000000004</v>
      </c>
    </row>
    <row r="35" spans="1:14" ht="18" x14ac:dyDescent="0.25">
      <c r="A35" s="660">
        <v>13</v>
      </c>
      <c r="B35" s="661" t="s">
        <v>44</v>
      </c>
      <c r="C35" s="86">
        <v>84</v>
      </c>
      <c r="D35" s="662">
        <v>8.6595999999999993</v>
      </c>
      <c r="E35" s="86">
        <v>24</v>
      </c>
      <c r="F35" s="662">
        <v>0.1295</v>
      </c>
      <c r="G35" s="86">
        <v>34</v>
      </c>
      <c r="H35" s="662">
        <v>7.9569999999999999</v>
      </c>
      <c r="I35" s="86">
        <v>2</v>
      </c>
      <c r="J35" s="662">
        <v>1E-3</v>
      </c>
      <c r="K35" s="86">
        <v>20</v>
      </c>
      <c r="L35" s="662">
        <v>0.4103</v>
      </c>
      <c r="M35" s="86">
        <v>14643</v>
      </c>
      <c r="N35" s="662">
        <v>694.70129999999995</v>
      </c>
    </row>
    <row r="36" spans="1:14" ht="18" x14ac:dyDescent="0.25">
      <c r="A36" s="660">
        <v>14</v>
      </c>
      <c r="B36" s="661" t="s">
        <v>45</v>
      </c>
      <c r="C36" s="86">
        <v>92479</v>
      </c>
      <c r="D36" s="662">
        <v>584.99019999999996</v>
      </c>
      <c r="E36" s="86">
        <v>38675</v>
      </c>
      <c r="F36" s="662">
        <v>96.332899999999995</v>
      </c>
      <c r="G36" s="86">
        <v>48508</v>
      </c>
      <c r="H36" s="662">
        <v>82.634699999999995</v>
      </c>
      <c r="I36" s="86">
        <v>0</v>
      </c>
      <c r="J36" s="662">
        <v>0</v>
      </c>
      <c r="K36" s="86">
        <v>5291</v>
      </c>
      <c r="L36" s="662">
        <v>405.16680000000002</v>
      </c>
      <c r="M36" s="86">
        <v>156395</v>
      </c>
      <c r="N36" s="662">
        <v>14032.43</v>
      </c>
    </row>
    <row r="37" spans="1:14" ht="18" x14ac:dyDescent="0.25">
      <c r="A37" s="660">
        <v>15</v>
      </c>
      <c r="B37" s="661" t="s">
        <v>46</v>
      </c>
      <c r="C37" s="86">
        <v>50122</v>
      </c>
      <c r="D37" s="662">
        <v>667.64449999999999</v>
      </c>
      <c r="E37" s="86">
        <v>6023</v>
      </c>
      <c r="F37" s="662">
        <v>172.2757</v>
      </c>
      <c r="G37" s="86">
        <v>15368</v>
      </c>
      <c r="H37" s="662">
        <v>53.640300000000003</v>
      </c>
      <c r="I37" s="86">
        <v>7</v>
      </c>
      <c r="J37" s="662">
        <v>1.0999999999999999E-2</v>
      </c>
      <c r="K37" s="86">
        <v>28655</v>
      </c>
      <c r="L37" s="662">
        <v>440.96660000000003</v>
      </c>
      <c r="M37" s="86">
        <v>2921619</v>
      </c>
      <c r="N37" s="662">
        <v>61096.666875553703</v>
      </c>
    </row>
    <row r="38" spans="1:14" ht="18" x14ac:dyDescent="0.25">
      <c r="A38" s="660">
        <v>16</v>
      </c>
      <c r="B38" s="661" t="s">
        <v>47</v>
      </c>
      <c r="C38" s="86">
        <v>12758</v>
      </c>
      <c r="D38" s="662">
        <v>494.06869999999998</v>
      </c>
      <c r="E38" s="86">
        <v>2114</v>
      </c>
      <c r="F38" s="662">
        <v>87.915199999999999</v>
      </c>
      <c r="G38" s="86">
        <v>185</v>
      </c>
      <c r="H38" s="662">
        <v>75.725899999999996</v>
      </c>
      <c r="I38" s="86">
        <v>8705</v>
      </c>
      <c r="J38" s="662">
        <v>10.3657</v>
      </c>
      <c r="K38" s="86">
        <v>1628</v>
      </c>
      <c r="L38" s="662">
        <v>313.97699999999998</v>
      </c>
      <c r="M38" s="86">
        <v>401623</v>
      </c>
      <c r="N38" s="662">
        <v>37303.538732595</v>
      </c>
    </row>
    <row r="39" spans="1:14" ht="18" x14ac:dyDescent="0.25">
      <c r="A39" s="660">
        <v>17</v>
      </c>
      <c r="B39" s="661" t="s">
        <v>48</v>
      </c>
      <c r="C39" s="86">
        <v>617651</v>
      </c>
      <c r="D39" s="662">
        <v>132.55929979999999</v>
      </c>
      <c r="E39" s="86">
        <v>4496</v>
      </c>
      <c r="F39" s="662">
        <v>77.996699800000002</v>
      </c>
      <c r="G39" s="86">
        <v>734</v>
      </c>
      <c r="H39" s="662">
        <v>30.004999999999999</v>
      </c>
      <c r="I39" s="86">
        <v>652</v>
      </c>
      <c r="J39" s="662">
        <v>8.83</v>
      </c>
      <c r="K39" s="86">
        <v>611612</v>
      </c>
      <c r="L39" s="662">
        <v>8.6975999999999996</v>
      </c>
      <c r="M39" s="86">
        <v>939082</v>
      </c>
      <c r="N39" s="662">
        <v>40365.064249837997</v>
      </c>
    </row>
    <row r="40" spans="1:14" ht="18" x14ac:dyDescent="0.25">
      <c r="A40" s="660">
        <v>18</v>
      </c>
      <c r="B40" s="661" t="s">
        <v>49</v>
      </c>
      <c r="C40" s="86">
        <v>1974</v>
      </c>
      <c r="D40" s="662">
        <v>2470.73</v>
      </c>
      <c r="E40" s="86">
        <v>688</v>
      </c>
      <c r="F40" s="662">
        <v>128.35</v>
      </c>
      <c r="G40" s="86">
        <v>39</v>
      </c>
      <c r="H40" s="662">
        <v>7.69</v>
      </c>
      <c r="I40" s="86">
        <v>5</v>
      </c>
      <c r="J40" s="662">
        <v>36.9</v>
      </c>
      <c r="K40" s="86">
        <v>1231</v>
      </c>
      <c r="L40" s="662">
        <v>2296.5300000000002</v>
      </c>
      <c r="M40" s="86">
        <v>240632</v>
      </c>
      <c r="N40" s="662">
        <v>14342.03</v>
      </c>
    </row>
    <row r="41" spans="1:14" ht="18" x14ac:dyDescent="0.25">
      <c r="A41" s="660">
        <v>19</v>
      </c>
      <c r="B41" s="661" t="s">
        <v>50</v>
      </c>
      <c r="C41" s="86">
        <v>0</v>
      </c>
      <c r="D41" s="662">
        <v>0</v>
      </c>
      <c r="E41" s="86">
        <v>0</v>
      </c>
      <c r="F41" s="662">
        <v>0</v>
      </c>
      <c r="G41" s="86">
        <v>0</v>
      </c>
      <c r="H41" s="662">
        <v>0</v>
      </c>
      <c r="I41" s="86">
        <v>0</v>
      </c>
      <c r="J41" s="662">
        <v>0</v>
      </c>
      <c r="K41" s="86">
        <v>0</v>
      </c>
      <c r="L41" s="662">
        <v>0</v>
      </c>
      <c r="M41" s="86">
        <v>128776</v>
      </c>
      <c r="N41" s="662">
        <v>1363.9797000000001</v>
      </c>
    </row>
    <row r="42" spans="1:14" ht="18" x14ac:dyDescent="0.25">
      <c r="A42" s="660">
        <v>20</v>
      </c>
      <c r="B42" s="661" t="s">
        <v>51</v>
      </c>
      <c r="C42" s="86">
        <v>446</v>
      </c>
      <c r="D42" s="662">
        <v>23.74505061</v>
      </c>
      <c r="E42" s="86">
        <v>244</v>
      </c>
      <c r="F42" s="662">
        <v>3.1040927800000002</v>
      </c>
      <c r="G42" s="86">
        <v>77</v>
      </c>
      <c r="H42" s="662">
        <v>10.5549424</v>
      </c>
      <c r="I42" s="86">
        <v>20</v>
      </c>
      <c r="J42" s="662">
        <v>0</v>
      </c>
      <c r="K42" s="86">
        <v>84</v>
      </c>
      <c r="L42" s="662">
        <v>8.1751047799999998</v>
      </c>
      <c r="M42" s="86">
        <v>74914</v>
      </c>
      <c r="N42" s="662">
        <v>1755.2075918850401</v>
      </c>
    </row>
    <row r="43" spans="1:14" ht="18" x14ac:dyDescent="0.25">
      <c r="A43" s="660">
        <v>21</v>
      </c>
      <c r="B43" s="661" t="s">
        <v>52</v>
      </c>
      <c r="C43" s="86">
        <v>0</v>
      </c>
      <c r="D43" s="662">
        <v>0</v>
      </c>
      <c r="E43" s="86">
        <v>0</v>
      </c>
      <c r="F43" s="662">
        <v>0</v>
      </c>
      <c r="G43" s="86">
        <v>0</v>
      </c>
      <c r="H43" s="662">
        <v>0</v>
      </c>
      <c r="I43" s="664">
        <v>0</v>
      </c>
      <c r="J43" s="662">
        <v>0</v>
      </c>
      <c r="K43" s="86">
        <v>0</v>
      </c>
      <c r="L43" s="662">
        <v>0</v>
      </c>
      <c r="M43" s="86">
        <v>691140</v>
      </c>
      <c r="N43" s="662">
        <v>8385.5008884000508</v>
      </c>
    </row>
    <row r="44" spans="1:14" ht="15" x14ac:dyDescent="0.25">
      <c r="A44" s="660"/>
      <c r="B44" s="659" t="s">
        <v>917</v>
      </c>
      <c r="C44" s="156">
        <f>SUM(C23:C43)</f>
        <v>846555</v>
      </c>
      <c r="D44" s="9">
        <f t="shared" ref="D44:N44" si="2">SUM(D23:D43)</f>
        <v>9747.7951004099996</v>
      </c>
      <c r="E44" s="156">
        <f t="shared" si="2"/>
        <v>82487</v>
      </c>
      <c r="F44" s="9">
        <f t="shared" si="2"/>
        <v>1273.5266125799997</v>
      </c>
      <c r="G44" s="156">
        <f t="shared" si="2"/>
        <v>74946</v>
      </c>
      <c r="H44" s="9">
        <f t="shared" si="2"/>
        <v>861.51874239999995</v>
      </c>
      <c r="I44" s="156">
        <f t="shared" si="2"/>
        <v>24740</v>
      </c>
      <c r="J44" s="9">
        <f t="shared" si="2"/>
        <v>2523.5587999999998</v>
      </c>
      <c r="K44" s="156">
        <f t="shared" si="2"/>
        <v>662300</v>
      </c>
      <c r="L44" s="9">
        <f t="shared" si="2"/>
        <v>4892.7643047800002</v>
      </c>
      <c r="M44" s="156">
        <f t="shared" si="2"/>
        <v>7398413</v>
      </c>
      <c r="N44" s="9">
        <f t="shared" si="2"/>
        <v>261460.11141622579</v>
      </c>
    </row>
    <row r="45" spans="1:14" ht="15" x14ac:dyDescent="0.25">
      <c r="A45" s="658" t="s">
        <v>54</v>
      </c>
      <c r="B45" s="659" t="s">
        <v>55</v>
      </c>
      <c r="C45"/>
      <c r="D45" s="28"/>
      <c r="E45"/>
      <c r="F45" s="28"/>
      <c r="G45"/>
      <c r="H45" s="28"/>
      <c r="I45"/>
      <c r="J45" s="28"/>
      <c r="K45"/>
      <c r="L45" s="28"/>
      <c r="M45"/>
      <c r="N45" s="28"/>
    </row>
    <row r="46" spans="1:14" ht="18" x14ac:dyDescent="0.25">
      <c r="A46" s="660">
        <v>1</v>
      </c>
      <c r="B46" s="661" t="s">
        <v>56</v>
      </c>
      <c r="C46" s="86">
        <v>175040</v>
      </c>
      <c r="D46" s="662">
        <v>2148.5891000000001</v>
      </c>
      <c r="E46" s="86">
        <v>86128</v>
      </c>
      <c r="F46" s="662">
        <v>1091.8440000000001</v>
      </c>
      <c r="G46" s="86">
        <v>44836</v>
      </c>
      <c r="H46" s="662">
        <v>389.38260000000002</v>
      </c>
      <c r="I46" s="86">
        <v>23112</v>
      </c>
      <c r="J46" s="662">
        <v>191.98609999999999</v>
      </c>
      <c r="K46" s="86">
        <v>12021</v>
      </c>
      <c r="L46" s="662">
        <v>180.04509999999999</v>
      </c>
      <c r="M46" s="86">
        <v>1578560</v>
      </c>
      <c r="N46" s="662">
        <v>21865.096399999999</v>
      </c>
    </row>
    <row r="47" spans="1:14" ht="18" x14ac:dyDescent="0.25">
      <c r="A47" s="660">
        <v>2</v>
      </c>
      <c r="B47" s="661" t="s">
        <v>57</v>
      </c>
      <c r="C47" s="86">
        <v>122285</v>
      </c>
      <c r="D47" s="662">
        <v>1629.6312</v>
      </c>
      <c r="E47" s="86">
        <v>67385</v>
      </c>
      <c r="F47" s="662">
        <v>1068.9580000000001</v>
      </c>
      <c r="G47" s="86">
        <v>39261</v>
      </c>
      <c r="H47" s="662">
        <v>362.08080000000001</v>
      </c>
      <c r="I47" s="86">
        <v>8439</v>
      </c>
      <c r="J47" s="662">
        <v>64.256500000000003</v>
      </c>
      <c r="K47" s="86">
        <v>3426</v>
      </c>
      <c r="L47" s="662">
        <v>50.765300000000003</v>
      </c>
      <c r="M47" s="86">
        <v>706368</v>
      </c>
      <c r="N47" s="662">
        <v>11128.1695</v>
      </c>
    </row>
    <row r="48" spans="1:14" ht="15" x14ac:dyDescent="0.25">
      <c r="A48" s="658"/>
      <c r="B48" s="659" t="s">
        <v>58</v>
      </c>
      <c r="C48" s="156">
        <f t="shared" ref="C48:N48" si="3">SUM(C46:C47)</f>
        <v>297325</v>
      </c>
      <c r="D48" s="9">
        <f t="shared" si="3"/>
        <v>3778.2203</v>
      </c>
      <c r="E48" s="156">
        <f t="shared" si="3"/>
        <v>153513</v>
      </c>
      <c r="F48" s="9">
        <f t="shared" si="3"/>
        <v>2160.8020000000001</v>
      </c>
      <c r="G48" s="156">
        <f t="shared" si="3"/>
        <v>84097</v>
      </c>
      <c r="H48" s="9">
        <f t="shared" si="3"/>
        <v>751.46340000000009</v>
      </c>
      <c r="I48" s="156">
        <f t="shared" si="3"/>
        <v>31551</v>
      </c>
      <c r="J48" s="9">
        <f t="shared" si="3"/>
        <v>256.24259999999998</v>
      </c>
      <c r="K48" s="156">
        <f t="shared" si="3"/>
        <v>15447</v>
      </c>
      <c r="L48" s="9">
        <f t="shared" si="3"/>
        <v>230.81039999999999</v>
      </c>
      <c r="M48" s="156">
        <f t="shared" si="3"/>
        <v>2284928</v>
      </c>
      <c r="N48" s="9">
        <f t="shared" si="3"/>
        <v>32993.265899999999</v>
      </c>
    </row>
    <row r="49" spans="1:14" ht="15" x14ac:dyDescent="0.25">
      <c r="A49" s="1180" t="s">
        <v>918</v>
      </c>
      <c r="B49" s="1181"/>
      <c r="C49" s="156">
        <f t="shared" ref="C49:N49" si="4">SUM(C11+C21+C44+C48)</f>
        <v>2345911</v>
      </c>
      <c r="D49" s="9">
        <f t="shared" si="4"/>
        <v>52550.809900410008</v>
      </c>
      <c r="E49" s="156">
        <f t="shared" si="4"/>
        <v>863008</v>
      </c>
      <c r="F49" s="9">
        <f t="shared" si="4"/>
        <v>15028.050212579998</v>
      </c>
      <c r="G49" s="156">
        <f t="shared" si="4"/>
        <v>306381</v>
      </c>
      <c r="H49" s="9">
        <f t="shared" si="4"/>
        <v>8159.5702423999992</v>
      </c>
      <c r="I49" s="156">
        <f t="shared" si="4"/>
        <v>385417</v>
      </c>
      <c r="J49" s="9">
        <f t="shared" si="4"/>
        <v>11794.721100000001</v>
      </c>
      <c r="K49" s="156">
        <f t="shared" si="4"/>
        <v>747485</v>
      </c>
      <c r="L49" s="9">
        <f t="shared" si="4"/>
        <v>15570.701404780002</v>
      </c>
      <c r="M49" s="156">
        <f t="shared" si="4"/>
        <v>17001140</v>
      </c>
      <c r="N49" s="9">
        <f t="shared" si="4"/>
        <v>694776.28881546983</v>
      </c>
    </row>
    <row r="50" spans="1:14" ht="15" x14ac:dyDescent="0.25">
      <c r="A50" s="658" t="s">
        <v>61</v>
      </c>
      <c r="B50" s="659" t="s">
        <v>919</v>
      </c>
      <c r="C50"/>
      <c r="D50" s="28"/>
      <c r="E50"/>
      <c r="F50" s="28"/>
      <c r="G50"/>
      <c r="H50" s="28"/>
      <c r="I50"/>
      <c r="J50" s="28"/>
      <c r="K50"/>
      <c r="L50" s="28"/>
      <c r="M50"/>
      <c r="N50" s="28"/>
    </row>
    <row r="51" spans="1:14" ht="18" x14ac:dyDescent="0.25">
      <c r="A51" s="660">
        <v>1</v>
      </c>
      <c r="B51" s="661" t="s">
        <v>63</v>
      </c>
      <c r="C51" s="86">
        <v>261324</v>
      </c>
      <c r="D51" s="662">
        <v>1828.3117</v>
      </c>
      <c r="E51" s="86">
        <v>261324</v>
      </c>
      <c r="F51" s="662">
        <v>1828.3117</v>
      </c>
      <c r="G51" s="86">
        <v>0</v>
      </c>
      <c r="H51" s="662">
        <v>0</v>
      </c>
      <c r="I51" s="86">
        <v>0</v>
      </c>
      <c r="J51" s="662">
        <v>0</v>
      </c>
      <c r="K51" s="86">
        <v>0</v>
      </c>
      <c r="L51" s="662">
        <v>0</v>
      </c>
      <c r="M51" s="86">
        <v>261324</v>
      </c>
      <c r="N51" s="662">
        <v>1828.3117</v>
      </c>
    </row>
    <row r="52" spans="1:14" ht="18" x14ac:dyDescent="0.25">
      <c r="A52" s="660">
        <v>2</v>
      </c>
      <c r="B52" s="661" t="s">
        <v>64</v>
      </c>
      <c r="C52" s="86">
        <v>2239</v>
      </c>
      <c r="D52" s="662">
        <v>213.73249999999999</v>
      </c>
      <c r="E52" s="86">
        <v>2239</v>
      </c>
      <c r="F52" s="662">
        <v>213.73249999999999</v>
      </c>
      <c r="G52" s="86">
        <v>0</v>
      </c>
      <c r="H52" s="662">
        <v>0</v>
      </c>
      <c r="I52" s="86">
        <v>0</v>
      </c>
      <c r="J52" s="662">
        <v>0</v>
      </c>
      <c r="K52" s="86">
        <v>0</v>
      </c>
      <c r="L52" s="662">
        <v>0</v>
      </c>
      <c r="M52" s="86">
        <v>3596324</v>
      </c>
      <c r="N52" s="662">
        <v>42715.179762981003</v>
      </c>
    </row>
    <row r="53" spans="1:14" ht="18" x14ac:dyDescent="0.25">
      <c r="A53" s="660">
        <v>3</v>
      </c>
      <c r="B53" s="661" t="s">
        <v>65</v>
      </c>
      <c r="C53" s="86">
        <v>0</v>
      </c>
      <c r="D53" s="662">
        <v>0</v>
      </c>
      <c r="E53" s="86">
        <v>0</v>
      </c>
      <c r="F53" s="662">
        <v>0</v>
      </c>
      <c r="G53" s="86">
        <v>0</v>
      </c>
      <c r="H53" s="662">
        <v>0</v>
      </c>
      <c r="I53" s="86">
        <v>0</v>
      </c>
      <c r="J53" s="662">
        <v>0</v>
      </c>
      <c r="K53" s="86">
        <v>0</v>
      </c>
      <c r="L53" s="662">
        <v>0</v>
      </c>
      <c r="M53" s="86">
        <v>1</v>
      </c>
      <c r="N53" s="662">
        <v>170.58</v>
      </c>
    </row>
    <row r="54" spans="1:14" ht="15" x14ac:dyDescent="0.25">
      <c r="A54" s="658"/>
      <c r="B54" s="659" t="s">
        <v>66</v>
      </c>
      <c r="C54" s="156">
        <f>SUM(C51:C53)</f>
        <v>263563</v>
      </c>
      <c r="D54" s="9">
        <f t="shared" ref="D54:N54" si="5">SUM(D51:D53)</f>
        <v>2042.0442</v>
      </c>
      <c r="E54" s="156">
        <f t="shared" si="5"/>
        <v>263563</v>
      </c>
      <c r="F54" s="9">
        <f t="shared" si="5"/>
        <v>2042.0442</v>
      </c>
      <c r="G54" s="156">
        <f t="shared" si="5"/>
        <v>0</v>
      </c>
      <c r="H54" s="9">
        <f t="shared" si="5"/>
        <v>0</v>
      </c>
      <c r="I54" s="156">
        <f t="shared" si="5"/>
        <v>0</v>
      </c>
      <c r="J54" s="9">
        <f t="shared" si="5"/>
        <v>0</v>
      </c>
      <c r="K54" s="156">
        <f t="shared" si="5"/>
        <v>0</v>
      </c>
      <c r="L54" s="9">
        <f t="shared" si="5"/>
        <v>0</v>
      </c>
      <c r="M54" s="156">
        <f t="shared" si="5"/>
        <v>3857649</v>
      </c>
      <c r="N54" s="9">
        <f t="shared" si="5"/>
        <v>44714.071462981003</v>
      </c>
    </row>
    <row r="55" spans="1:14" ht="15" x14ac:dyDescent="0.25">
      <c r="A55" s="658"/>
      <c r="B55" s="659" t="s">
        <v>920</v>
      </c>
      <c r="C55"/>
      <c r="D55" s="28"/>
      <c r="E55"/>
      <c r="F55" s="28"/>
      <c r="G55"/>
      <c r="H55" s="28"/>
      <c r="I55"/>
      <c r="J55" s="28"/>
      <c r="K55"/>
      <c r="L55" s="28"/>
      <c r="M55"/>
      <c r="N55" s="28"/>
    </row>
    <row r="56" spans="1:14" ht="18" x14ac:dyDescent="0.25">
      <c r="A56" s="658" t="s">
        <v>67</v>
      </c>
      <c r="B56" s="665" t="s">
        <v>68</v>
      </c>
      <c r="C56" s="86">
        <v>4366</v>
      </c>
      <c r="D56" s="662">
        <v>2612.1194</v>
      </c>
      <c r="E56" s="86">
        <v>0</v>
      </c>
      <c r="F56" s="662">
        <v>0</v>
      </c>
      <c r="G56" s="86">
        <v>663</v>
      </c>
      <c r="H56" s="662">
        <v>438.4846</v>
      </c>
      <c r="I56" s="86">
        <v>39</v>
      </c>
      <c r="J56" s="662">
        <v>50.121099999999998</v>
      </c>
      <c r="K56" s="86">
        <v>3664</v>
      </c>
      <c r="L56" s="662">
        <v>2123.5137</v>
      </c>
      <c r="M56" s="86">
        <v>3702</v>
      </c>
      <c r="N56" s="662">
        <v>2274.1963999999998</v>
      </c>
    </row>
    <row r="57" spans="1:14" ht="18" x14ac:dyDescent="0.25">
      <c r="A57" s="658"/>
      <c r="B57" s="659" t="s">
        <v>921</v>
      </c>
      <c r="C57" s="89">
        <f>SUM(C56)</f>
        <v>4366</v>
      </c>
      <c r="D57" s="666">
        <f t="shared" ref="D57:N57" si="6">SUM(D56)</f>
        <v>2612.1194</v>
      </c>
      <c r="E57" s="89">
        <f t="shared" si="6"/>
        <v>0</v>
      </c>
      <c r="F57" s="666">
        <f t="shared" si="6"/>
        <v>0</v>
      </c>
      <c r="G57" s="89">
        <f t="shared" si="6"/>
        <v>663</v>
      </c>
      <c r="H57" s="666">
        <f t="shared" si="6"/>
        <v>438.4846</v>
      </c>
      <c r="I57" s="89">
        <f t="shared" si="6"/>
        <v>39</v>
      </c>
      <c r="J57" s="666">
        <f t="shared" si="6"/>
        <v>50.121099999999998</v>
      </c>
      <c r="K57" s="89">
        <f t="shared" si="6"/>
        <v>3664</v>
      </c>
      <c r="L57" s="666">
        <f t="shared" si="6"/>
        <v>2123.5137</v>
      </c>
      <c r="M57" s="89">
        <f t="shared" si="6"/>
        <v>3702</v>
      </c>
      <c r="N57" s="666">
        <f t="shared" si="6"/>
        <v>2274.1963999999998</v>
      </c>
    </row>
    <row r="58" spans="1:14" ht="18" x14ac:dyDescent="0.25">
      <c r="A58" s="658" t="s">
        <v>70</v>
      </c>
      <c r="B58" s="665" t="s">
        <v>922</v>
      </c>
      <c r="C58" s="89"/>
      <c r="D58" s="666"/>
      <c r="E58" s="89"/>
      <c r="F58" s="666"/>
      <c r="G58" s="89"/>
      <c r="H58" s="666"/>
      <c r="I58" s="89"/>
      <c r="J58" s="666"/>
      <c r="K58" s="89"/>
      <c r="L58" s="666"/>
      <c r="M58" s="89"/>
      <c r="N58" s="666"/>
    </row>
    <row r="59" spans="1:14" ht="18" x14ac:dyDescent="0.25">
      <c r="A59" s="658">
        <v>1</v>
      </c>
      <c r="B59" s="663" t="s">
        <v>72</v>
      </c>
      <c r="C59" s="86">
        <v>12379</v>
      </c>
      <c r="D59" s="662">
        <v>31</v>
      </c>
      <c r="E59" s="86">
        <v>916</v>
      </c>
      <c r="F59" s="662">
        <v>2.37</v>
      </c>
      <c r="G59" s="86">
        <v>11270</v>
      </c>
      <c r="H59" s="662">
        <v>21.34</v>
      </c>
      <c r="I59" s="86">
        <v>0</v>
      </c>
      <c r="J59" s="662">
        <v>0</v>
      </c>
      <c r="K59" s="86">
        <v>187</v>
      </c>
      <c r="L59" s="662">
        <v>6.49</v>
      </c>
      <c r="M59" s="86">
        <v>161266</v>
      </c>
      <c r="N59" s="662">
        <v>1598.48</v>
      </c>
    </row>
    <row r="60" spans="1:14" ht="18" x14ac:dyDescent="0.25">
      <c r="A60" s="658">
        <v>2</v>
      </c>
      <c r="B60" s="663" t="s">
        <v>73</v>
      </c>
      <c r="C60" s="86">
        <v>10705</v>
      </c>
      <c r="D60" s="662">
        <v>18.727975990000001</v>
      </c>
      <c r="E60" s="86">
        <v>3431</v>
      </c>
      <c r="F60" s="662">
        <v>6.0006000000000004</v>
      </c>
      <c r="G60" s="86">
        <v>1287</v>
      </c>
      <c r="H60" s="662">
        <v>2.5478000000000001</v>
      </c>
      <c r="I60" s="86">
        <v>2260</v>
      </c>
      <c r="J60" s="662">
        <v>4.0973028100000004</v>
      </c>
      <c r="K60" s="86">
        <v>1903</v>
      </c>
      <c r="L60" s="662">
        <v>2.9831731800000001</v>
      </c>
      <c r="M60" s="86">
        <v>580719</v>
      </c>
      <c r="N60" s="662">
        <v>2086.039221</v>
      </c>
    </row>
    <row r="61" spans="1:14" ht="18" x14ac:dyDescent="0.25">
      <c r="A61" s="658">
        <v>3</v>
      </c>
      <c r="B61" s="663" t="s">
        <v>74</v>
      </c>
      <c r="C61" s="86">
        <v>3116</v>
      </c>
      <c r="D61" s="662">
        <v>6.2141000000000002</v>
      </c>
      <c r="E61" s="86">
        <v>812</v>
      </c>
      <c r="F61" s="662">
        <v>1.3311999999999999</v>
      </c>
      <c r="G61" s="86">
        <v>2280</v>
      </c>
      <c r="H61" s="662">
        <v>4.8381999999999996</v>
      </c>
      <c r="I61" s="86">
        <v>0</v>
      </c>
      <c r="J61" s="662">
        <v>0</v>
      </c>
      <c r="K61" s="86">
        <v>24</v>
      </c>
      <c r="L61" s="662">
        <v>4.4699999999999997E-2</v>
      </c>
      <c r="M61" s="86">
        <v>131030</v>
      </c>
      <c r="N61" s="662">
        <v>262.42572740200399</v>
      </c>
    </row>
    <row r="62" spans="1:14" ht="18" x14ac:dyDescent="0.25">
      <c r="A62" s="658">
        <v>4</v>
      </c>
      <c r="B62" s="663" t="s">
        <v>75</v>
      </c>
      <c r="C62" s="86">
        <v>456</v>
      </c>
      <c r="D62" s="662">
        <v>0.52249999999999996</v>
      </c>
      <c r="E62" s="86">
        <v>339</v>
      </c>
      <c r="F62" s="662">
        <v>0.41820000000000002</v>
      </c>
      <c r="G62" s="86">
        <v>70</v>
      </c>
      <c r="H62" s="662">
        <v>7.9899999999999999E-2</v>
      </c>
      <c r="I62" s="86">
        <v>47</v>
      </c>
      <c r="J62" s="662">
        <v>2.4400000000000002E-2</v>
      </c>
      <c r="K62" s="86">
        <v>0</v>
      </c>
      <c r="L62" s="662">
        <v>0</v>
      </c>
      <c r="M62" s="86">
        <v>85265</v>
      </c>
      <c r="N62" s="662">
        <v>219.13</v>
      </c>
    </row>
    <row r="63" spans="1:14" ht="18" x14ac:dyDescent="0.25">
      <c r="A63" s="658"/>
      <c r="B63" s="659" t="s">
        <v>678</v>
      </c>
      <c r="C63" s="89">
        <f>SUM(C59:C62)</f>
        <v>26656</v>
      </c>
      <c r="D63" s="666">
        <f t="shared" ref="D63:N63" si="7">SUM(D59:D62)</f>
        <v>56.464575990000007</v>
      </c>
      <c r="E63" s="89">
        <f t="shared" si="7"/>
        <v>5498</v>
      </c>
      <c r="F63" s="666">
        <f t="shared" si="7"/>
        <v>10.119999999999999</v>
      </c>
      <c r="G63" s="89">
        <f t="shared" si="7"/>
        <v>14907</v>
      </c>
      <c r="H63" s="666">
        <f t="shared" si="7"/>
        <v>28.805899999999998</v>
      </c>
      <c r="I63" s="89">
        <f t="shared" si="7"/>
        <v>2307</v>
      </c>
      <c r="J63" s="666">
        <f t="shared" si="7"/>
        <v>4.1217028100000004</v>
      </c>
      <c r="K63" s="89">
        <f t="shared" si="7"/>
        <v>2114</v>
      </c>
      <c r="L63" s="666">
        <f t="shared" si="7"/>
        <v>9.5178731800000005</v>
      </c>
      <c r="M63" s="89">
        <f t="shared" si="7"/>
        <v>958280</v>
      </c>
      <c r="N63" s="666">
        <f t="shared" si="7"/>
        <v>4166.0749484020043</v>
      </c>
    </row>
    <row r="64" spans="1:14" ht="18" x14ac:dyDescent="0.25">
      <c r="A64" s="658" t="s">
        <v>77</v>
      </c>
      <c r="B64" s="659" t="s">
        <v>78</v>
      </c>
      <c r="C64" s="89"/>
      <c r="D64" s="666"/>
      <c r="E64" s="89"/>
      <c r="F64" s="666"/>
      <c r="G64" s="89"/>
      <c r="H64" s="666"/>
      <c r="I64" s="89"/>
      <c r="J64" s="666"/>
      <c r="K64" s="89"/>
      <c r="L64" s="666"/>
      <c r="M64" s="89"/>
      <c r="N64" s="666"/>
    </row>
    <row r="65" spans="1:14" ht="18" x14ac:dyDescent="0.25">
      <c r="A65" s="658">
        <v>1</v>
      </c>
      <c r="B65" s="663" t="s">
        <v>79</v>
      </c>
      <c r="C65" s="86">
        <v>0</v>
      </c>
      <c r="D65" s="662">
        <v>0</v>
      </c>
      <c r="E65" s="86">
        <v>0</v>
      </c>
      <c r="F65" s="662">
        <v>0</v>
      </c>
      <c r="G65" s="86">
        <v>0</v>
      </c>
      <c r="H65" s="662">
        <v>0</v>
      </c>
      <c r="I65" s="86">
        <v>0</v>
      </c>
      <c r="J65" s="662">
        <v>0</v>
      </c>
      <c r="K65" s="86">
        <v>0</v>
      </c>
      <c r="L65" s="662">
        <v>0</v>
      </c>
      <c r="M65" s="86">
        <v>0</v>
      </c>
      <c r="N65" s="662">
        <v>0</v>
      </c>
    </row>
    <row r="66" spans="1:14" ht="18" x14ac:dyDescent="0.25">
      <c r="A66" s="658">
        <v>2</v>
      </c>
      <c r="B66" s="663" t="s">
        <v>80</v>
      </c>
      <c r="C66" s="86">
        <v>0</v>
      </c>
      <c r="D66" s="662">
        <v>0</v>
      </c>
      <c r="E66" s="86">
        <v>0</v>
      </c>
      <c r="F66" s="662">
        <v>0</v>
      </c>
      <c r="G66" s="86">
        <v>0</v>
      </c>
      <c r="H66" s="662">
        <v>0</v>
      </c>
      <c r="I66" s="86">
        <v>0</v>
      </c>
      <c r="J66" s="662">
        <v>0</v>
      </c>
      <c r="K66" s="86">
        <v>0</v>
      </c>
      <c r="L66" s="662">
        <v>0</v>
      </c>
      <c r="M66" s="86">
        <v>0</v>
      </c>
      <c r="N66" s="662">
        <v>0</v>
      </c>
    </row>
    <row r="67" spans="1:14" ht="18" x14ac:dyDescent="0.25">
      <c r="A67" s="658"/>
      <c r="B67" s="659" t="s">
        <v>923</v>
      </c>
      <c r="C67" s="89">
        <f t="shared" ref="C67:N67" si="8">SUM(C65:C66)</f>
        <v>0</v>
      </c>
      <c r="D67" s="666">
        <f t="shared" si="8"/>
        <v>0</v>
      </c>
      <c r="E67" s="89">
        <f t="shared" si="8"/>
        <v>0</v>
      </c>
      <c r="F67" s="666">
        <f t="shared" si="8"/>
        <v>0</v>
      </c>
      <c r="G67" s="89">
        <f t="shared" si="8"/>
        <v>0</v>
      </c>
      <c r="H67" s="666">
        <f t="shared" si="8"/>
        <v>0</v>
      </c>
      <c r="I67" s="89">
        <f t="shared" si="8"/>
        <v>0</v>
      </c>
      <c r="J67" s="666">
        <f t="shared" si="8"/>
        <v>0</v>
      </c>
      <c r="K67" s="89">
        <f t="shared" si="8"/>
        <v>0</v>
      </c>
      <c r="L67" s="666">
        <f t="shared" si="8"/>
        <v>0</v>
      </c>
      <c r="M67" s="89">
        <f t="shared" si="8"/>
        <v>0</v>
      </c>
      <c r="N67" s="666">
        <f t="shared" si="8"/>
        <v>0</v>
      </c>
    </row>
    <row r="68" spans="1:14" s="667" customFormat="1" ht="15.75" x14ac:dyDescent="0.25">
      <c r="A68" s="603"/>
      <c r="B68" s="600" t="s">
        <v>580</v>
      </c>
      <c r="C68" s="135">
        <f t="shared" ref="C68:N68" si="9">SUM(C49+C54+C57+C63+C67)</f>
        <v>2640496</v>
      </c>
      <c r="D68" s="509">
        <f t="shared" si="9"/>
        <v>57261.438076400009</v>
      </c>
      <c r="E68" s="135">
        <f t="shared" si="9"/>
        <v>1132069</v>
      </c>
      <c r="F68" s="509">
        <f t="shared" si="9"/>
        <v>17080.214412579997</v>
      </c>
      <c r="G68" s="135">
        <f t="shared" si="9"/>
        <v>321951</v>
      </c>
      <c r="H68" s="509">
        <f t="shared" si="9"/>
        <v>8626.8607423999983</v>
      </c>
      <c r="I68" s="135">
        <f t="shared" si="9"/>
        <v>387763</v>
      </c>
      <c r="J68" s="509">
        <f t="shared" si="9"/>
        <v>11848.963902810001</v>
      </c>
      <c r="K68" s="135">
        <f t="shared" si="9"/>
        <v>753263</v>
      </c>
      <c r="L68" s="509">
        <f t="shared" si="9"/>
        <v>17703.732977960004</v>
      </c>
      <c r="M68" s="135">
        <f t="shared" si="9"/>
        <v>21820771</v>
      </c>
      <c r="N68" s="509">
        <f t="shared" si="9"/>
        <v>745930.6316268529</v>
      </c>
    </row>
  </sheetData>
  <mergeCells count="12">
    <mergeCell ref="M4:N4"/>
    <mergeCell ref="A49:B49"/>
    <mergeCell ref="A1:N1"/>
    <mergeCell ref="A2:N2"/>
    <mergeCell ref="A3:N3"/>
    <mergeCell ref="A4:A5"/>
    <mergeCell ref="B4:B5"/>
    <mergeCell ref="C4:D4"/>
    <mergeCell ref="E4:F4"/>
    <mergeCell ref="G4:H4"/>
    <mergeCell ref="I4:J4"/>
    <mergeCell ref="K4:L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selection activeCell="Q19" sqref="Q19"/>
    </sheetView>
  </sheetViews>
  <sheetFormatPr defaultRowHeight="12.75" x14ac:dyDescent="0.2"/>
  <cols>
    <col min="1" max="1" width="4.42578125" style="656" bestFit="1" customWidth="1"/>
    <col min="2" max="2" width="25" style="656" customWidth="1"/>
    <col min="3" max="3" width="10.42578125" style="656" bestFit="1" customWidth="1"/>
    <col min="4" max="4" width="12.5703125" style="668" bestFit="1" customWidth="1"/>
    <col min="5" max="5" width="10.42578125" style="656" bestFit="1" customWidth="1"/>
    <col min="6" max="6" width="11.28515625" style="668" bestFit="1" customWidth="1"/>
    <col min="7" max="7" width="10.42578125" style="656" bestFit="1" customWidth="1"/>
    <col min="8" max="8" width="12.5703125" style="668" bestFit="1" customWidth="1"/>
    <col min="9" max="9" width="10.42578125" style="656" bestFit="1" customWidth="1"/>
    <col min="10" max="10" width="11.28515625" style="668" bestFit="1" customWidth="1"/>
    <col min="11" max="11" width="9.7109375" style="656" customWidth="1"/>
    <col min="12" max="12" width="9.85546875" style="656" customWidth="1"/>
    <col min="13" max="13" width="8.28515625" style="656" customWidth="1"/>
    <col min="14" max="14" width="11.42578125" style="656" customWidth="1"/>
    <col min="15" max="15" width="9.140625" style="656" customWidth="1"/>
    <col min="16" max="16384" width="9.140625" style="656"/>
  </cols>
  <sheetData>
    <row r="1" spans="1:14" ht="26.25" x14ac:dyDescent="0.4">
      <c r="A1" s="1182" t="s">
        <v>1152</v>
      </c>
      <c r="B1" s="1182"/>
      <c r="C1" s="1182"/>
      <c r="D1" s="1182"/>
      <c r="E1" s="1182"/>
      <c r="F1" s="1182"/>
      <c r="G1" s="1182"/>
      <c r="H1" s="1182"/>
      <c r="I1" s="1182"/>
      <c r="J1" s="1182"/>
      <c r="K1" s="1182"/>
      <c r="L1" s="1182"/>
      <c r="M1" s="1182"/>
      <c r="N1" s="1182"/>
    </row>
    <row r="2" spans="1:14" ht="20.25" x14ac:dyDescent="0.3">
      <c r="A2" s="1104" t="s">
        <v>924</v>
      </c>
      <c r="B2" s="1104"/>
      <c r="C2" s="1104"/>
      <c r="D2" s="1104"/>
      <c r="E2" s="1104"/>
      <c r="F2" s="1104"/>
      <c r="G2" s="1104"/>
      <c r="H2" s="1104"/>
      <c r="I2" s="1104"/>
      <c r="J2" s="1104"/>
      <c r="K2" s="1104"/>
      <c r="L2" s="1104"/>
      <c r="M2" s="1104"/>
      <c r="N2" s="1104"/>
    </row>
    <row r="3" spans="1:14" ht="15" x14ac:dyDescent="0.25">
      <c r="A3" s="1183" t="s">
        <v>865</v>
      </c>
      <c r="B3" s="1183"/>
      <c r="C3" s="1183"/>
      <c r="D3" s="1183"/>
      <c r="E3" s="1183"/>
      <c r="F3" s="1183"/>
      <c r="G3" s="1183"/>
      <c r="H3" s="1183"/>
      <c r="I3" s="1183"/>
      <c r="J3" s="1183"/>
      <c r="K3" s="1183"/>
      <c r="L3" s="1183"/>
      <c r="M3" s="1183"/>
      <c r="N3" s="1183"/>
    </row>
    <row r="4" spans="1:14" ht="15" x14ac:dyDescent="0.25">
      <c r="A4" s="21"/>
      <c r="B4" s="21"/>
      <c r="C4" s="1190" t="s">
        <v>925</v>
      </c>
      <c r="D4" s="1191"/>
      <c r="E4" s="1191"/>
      <c r="F4" s="1192"/>
      <c r="G4" s="1190" t="s">
        <v>926</v>
      </c>
      <c r="H4" s="1191"/>
      <c r="I4" s="1191"/>
      <c r="J4" s="1192"/>
      <c r="K4" s="1193" t="s">
        <v>927</v>
      </c>
      <c r="L4" s="1194"/>
      <c r="M4" s="1194"/>
      <c r="N4" s="1195"/>
    </row>
    <row r="5" spans="1:14" ht="15.75" x14ac:dyDescent="0.2">
      <c r="A5" s="1188" t="s">
        <v>928</v>
      </c>
      <c r="B5" s="1189" t="s">
        <v>2</v>
      </c>
      <c r="C5" s="1186" t="s">
        <v>631</v>
      </c>
      <c r="D5" s="1186"/>
      <c r="E5" s="1186" t="s">
        <v>615</v>
      </c>
      <c r="F5" s="1186"/>
      <c r="G5" s="1186" t="s">
        <v>631</v>
      </c>
      <c r="H5" s="1186"/>
      <c r="I5" s="1186" t="s">
        <v>615</v>
      </c>
      <c r="J5" s="1186"/>
      <c r="K5" s="1186" t="s">
        <v>631</v>
      </c>
      <c r="L5" s="1186"/>
      <c r="M5" s="1186" t="s">
        <v>615</v>
      </c>
      <c r="N5" s="1186"/>
    </row>
    <row r="6" spans="1:14" ht="15.75" x14ac:dyDescent="0.25">
      <c r="A6" s="1188"/>
      <c r="B6" s="1189"/>
      <c r="C6" s="669" t="s">
        <v>929</v>
      </c>
      <c r="D6" s="670" t="s">
        <v>809</v>
      </c>
      <c r="E6" s="669" t="s">
        <v>929</v>
      </c>
      <c r="F6" s="670" t="s">
        <v>809</v>
      </c>
      <c r="G6" s="669" t="s">
        <v>929</v>
      </c>
      <c r="H6" s="670" t="s">
        <v>809</v>
      </c>
      <c r="I6" s="669" t="s">
        <v>929</v>
      </c>
      <c r="J6" s="670" t="s">
        <v>809</v>
      </c>
      <c r="K6" s="669" t="s">
        <v>929</v>
      </c>
      <c r="L6" s="671" t="s">
        <v>809</v>
      </c>
      <c r="M6" s="669" t="s">
        <v>929</v>
      </c>
      <c r="N6" s="671" t="s">
        <v>809</v>
      </c>
    </row>
    <row r="7" spans="1:14" ht="16.5" x14ac:dyDescent="0.25">
      <c r="A7" s="672" t="s">
        <v>12</v>
      </c>
      <c r="B7" s="673" t="s">
        <v>912</v>
      </c>
      <c r="C7" s="674"/>
      <c r="D7" s="675"/>
      <c r="E7" s="674"/>
      <c r="F7" s="675"/>
      <c r="G7"/>
      <c r="H7" s="676"/>
      <c r="I7"/>
      <c r="J7" s="676"/>
      <c r="K7"/>
      <c r="L7" s="677"/>
      <c r="M7"/>
      <c r="N7" s="677"/>
    </row>
    <row r="8" spans="1:14" ht="16.5" x14ac:dyDescent="0.25">
      <c r="A8" s="678">
        <v>1</v>
      </c>
      <c r="B8" s="679" t="s">
        <v>14</v>
      </c>
      <c r="C8" s="674">
        <v>3951</v>
      </c>
      <c r="D8" s="675">
        <v>297.58999999999997</v>
      </c>
      <c r="E8" s="674">
        <v>8099</v>
      </c>
      <c r="F8" s="675">
        <v>174.74</v>
      </c>
      <c r="G8" s="674">
        <v>5789</v>
      </c>
      <c r="H8" s="675">
        <v>361.18</v>
      </c>
      <c r="I8" s="674">
        <v>10009</v>
      </c>
      <c r="J8" s="675">
        <v>206.57</v>
      </c>
      <c r="K8" s="674">
        <f>C8-G8</f>
        <v>-1838</v>
      </c>
      <c r="L8" s="675">
        <f t="shared" ref="L8:N22" si="0">D8-H8</f>
        <v>-63.590000000000032</v>
      </c>
      <c r="M8" s="674">
        <f t="shared" si="0"/>
        <v>-1910</v>
      </c>
      <c r="N8" s="675">
        <f t="shared" si="0"/>
        <v>-31.829999999999984</v>
      </c>
    </row>
    <row r="9" spans="1:14" ht="16.5" x14ac:dyDescent="0.25">
      <c r="A9" s="678">
        <v>2</v>
      </c>
      <c r="B9" s="679" t="s">
        <v>15</v>
      </c>
      <c r="C9" s="674">
        <v>5325</v>
      </c>
      <c r="D9" s="675">
        <v>339.44</v>
      </c>
      <c r="E9" s="674">
        <v>3817</v>
      </c>
      <c r="F9" s="675">
        <v>78.489999999999995</v>
      </c>
      <c r="G9" s="674">
        <v>5281</v>
      </c>
      <c r="H9" s="675">
        <v>324.25</v>
      </c>
      <c r="I9" s="674">
        <v>4004</v>
      </c>
      <c r="J9" s="675">
        <v>81.88</v>
      </c>
      <c r="K9" s="674">
        <f t="shared" ref="K9:N64" si="1">C9-G9</f>
        <v>44</v>
      </c>
      <c r="L9" s="675">
        <f t="shared" si="0"/>
        <v>15.189999999999998</v>
      </c>
      <c r="M9" s="674">
        <f t="shared" si="0"/>
        <v>-187</v>
      </c>
      <c r="N9" s="675">
        <f t="shared" si="0"/>
        <v>-3.3900000000000006</v>
      </c>
    </row>
    <row r="10" spans="1:14" ht="16.5" x14ac:dyDescent="0.25">
      <c r="A10" s="678">
        <v>3</v>
      </c>
      <c r="B10" s="679" t="s">
        <v>16</v>
      </c>
      <c r="C10" s="674">
        <v>472</v>
      </c>
      <c r="D10" s="675">
        <v>15.95</v>
      </c>
      <c r="E10" s="674">
        <v>269</v>
      </c>
      <c r="F10" s="675">
        <v>6.85</v>
      </c>
      <c r="G10" s="674">
        <v>5521</v>
      </c>
      <c r="H10" s="675">
        <v>723.95609999999999</v>
      </c>
      <c r="I10" s="674">
        <v>2256</v>
      </c>
      <c r="J10" s="675">
        <v>70.095600000000005</v>
      </c>
      <c r="K10" s="674">
        <f>C10-G10</f>
        <v>-5049</v>
      </c>
      <c r="L10" s="675">
        <f>D10-H10</f>
        <v>-708.00609999999995</v>
      </c>
      <c r="M10" s="674">
        <f>E10-I10</f>
        <v>-1987</v>
      </c>
      <c r="N10" s="675">
        <f>F10-J10</f>
        <v>-63.245600000000003</v>
      </c>
    </row>
    <row r="11" spans="1:14" ht="16.5" x14ac:dyDescent="0.25">
      <c r="A11" s="678">
        <v>4</v>
      </c>
      <c r="B11" s="679" t="s">
        <v>17</v>
      </c>
      <c r="C11" s="674">
        <v>1654</v>
      </c>
      <c r="D11" s="675">
        <v>171.23</v>
      </c>
      <c r="E11" s="674">
        <v>1676</v>
      </c>
      <c r="F11" s="675">
        <v>40.29</v>
      </c>
      <c r="G11" s="674">
        <v>1512</v>
      </c>
      <c r="H11" s="675">
        <v>177.1</v>
      </c>
      <c r="I11" s="674">
        <v>1592</v>
      </c>
      <c r="J11" s="675">
        <v>41.32</v>
      </c>
      <c r="K11" s="674">
        <f t="shared" si="1"/>
        <v>142</v>
      </c>
      <c r="L11" s="675">
        <f t="shared" si="0"/>
        <v>-5.8700000000000045</v>
      </c>
      <c r="M11" s="674">
        <f t="shared" si="0"/>
        <v>84</v>
      </c>
      <c r="N11" s="675">
        <f t="shared" si="0"/>
        <v>-1.0300000000000011</v>
      </c>
    </row>
    <row r="12" spans="1:14" s="657" customFormat="1" ht="16.5" x14ac:dyDescent="0.25">
      <c r="A12" s="672"/>
      <c r="B12" s="673" t="s">
        <v>913</v>
      </c>
      <c r="C12" s="680">
        <f t="shared" ref="C12:N12" si="2">SUM(C8:C11)</f>
        <v>11402</v>
      </c>
      <c r="D12" s="681">
        <f t="shared" si="2"/>
        <v>824.21</v>
      </c>
      <c r="E12" s="680">
        <f t="shared" si="2"/>
        <v>13861</v>
      </c>
      <c r="F12" s="681">
        <f t="shared" si="2"/>
        <v>300.37000000000006</v>
      </c>
      <c r="G12" s="680">
        <f t="shared" si="2"/>
        <v>18103</v>
      </c>
      <c r="H12" s="681">
        <f t="shared" si="2"/>
        <v>1586.4861000000001</v>
      </c>
      <c r="I12" s="680">
        <f t="shared" si="2"/>
        <v>17861</v>
      </c>
      <c r="J12" s="681">
        <f t="shared" si="2"/>
        <v>399.86559999999997</v>
      </c>
      <c r="K12" s="680">
        <f t="shared" si="2"/>
        <v>-6701</v>
      </c>
      <c r="L12" s="681">
        <f t="shared" si="2"/>
        <v>-762.27609999999993</v>
      </c>
      <c r="M12" s="680">
        <f t="shared" si="2"/>
        <v>-4000</v>
      </c>
      <c r="N12" s="681">
        <f t="shared" si="2"/>
        <v>-99.495599999999996</v>
      </c>
    </row>
    <row r="13" spans="1:14" ht="16.5" x14ac:dyDescent="0.25">
      <c r="A13" s="672" t="s">
        <v>914</v>
      </c>
      <c r="B13" s="673" t="s">
        <v>915</v>
      </c>
      <c r="C13" s="674"/>
      <c r="D13" s="675"/>
      <c r="E13" s="674"/>
      <c r="F13" s="675"/>
      <c r="G13" s="674"/>
      <c r="H13" s="675"/>
      <c r="I13" s="674"/>
      <c r="J13" s="675"/>
      <c r="K13" s="674"/>
      <c r="L13" s="675"/>
      <c r="M13" s="674"/>
      <c r="N13" s="675"/>
    </row>
    <row r="14" spans="1:14" ht="16.5" x14ac:dyDescent="0.25">
      <c r="A14" s="678">
        <v>1</v>
      </c>
      <c r="B14" s="679" t="s">
        <v>21</v>
      </c>
      <c r="C14" s="674">
        <v>169</v>
      </c>
      <c r="D14" s="675">
        <v>33.25</v>
      </c>
      <c r="E14" s="674">
        <v>211</v>
      </c>
      <c r="F14" s="675">
        <v>5.33</v>
      </c>
      <c r="G14" s="674">
        <v>386</v>
      </c>
      <c r="H14" s="675">
        <v>54.607999999999997</v>
      </c>
      <c r="I14" s="674">
        <v>467</v>
      </c>
      <c r="J14" s="675">
        <v>9.0180000000000007</v>
      </c>
      <c r="K14" s="674">
        <f t="shared" si="1"/>
        <v>-217</v>
      </c>
      <c r="L14" s="675">
        <f t="shared" si="0"/>
        <v>-21.357999999999997</v>
      </c>
      <c r="M14" s="674">
        <f t="shared" si="0"/>
        <v>-256</v>
      </c>
      <c r="N14" s="675">
        <f t="shared" si="0"/>
        <v>-3.6880000000000006</v>
      </c>
    </row>
    <row r="15" spans="1:14" ht="16.5" x14ac:dyDescent="0.25">
      <c r="A15" s="678">
        <v>2</v>
      </c>
      <c r="B15" s="679" t="s">
        <v>22</v>
      </c>
      <c r="C15" s="674">
        <v>173</v>
      </c>
      <c r="D15" s="675">
        <v>29.095400000000001</v>
      </c>
      <c r="E15" s="674">
        <v>85</v>
      </c>
      <c r="F15" s="675">
        <v>1.5386</v>
      </c>
      <c r="G15" s="674">
        <v>184</v>
      </c>
      <c r="H15" s="675">
        <v>29.125800000000002</v>
      </c>
      <c r="I15" s="674">
        <v>102</v>
      </c>
      <c r="J15" s="675">
        <v>1.7437</v>
      </c>
      <c r="K15" s="674">
        <f t="shared" si="1"/>
        <v>-11</v>
      </c>
      <c r="L15" s="675">
        <f t="shared" si="0"/>
        <v>-3.0400000000000205E-2</v>
      </c>
      <c r="M15" s="674">
        <f t="shared" si="0"/>
        <v>-17</v>
      </c>
      <c r="N15" s="675">
        <f t="shared" si="0"/>
        <v>-0.20510000000000006</v>
      </c>
    </row>
    <row r="16" spans="1:14" ht="16.5" x14ac:dyDescent="0.25">
      <c r="A16" s="678">
        <v>3</v>
      </c>
      <c r="B16" s="679" t="s">
        <v>23</v>
      </c>
      <c r="C16" s="674">
        <v>245</v>
      </c>
      <c r="D16" s="675">
        <v>16.808800000000002</v>
      </c>
      <c r="E16" s="674">
        <v>475</v>
      </c>
      <c r="F16" s="675">
        <v>9.4887999999999995</v>
      </c>
      <c r="G16" s="674">
        <v>342</v>
      </c>
      <c r="H16" s="675">
        <v>32.6584</v>
      </c>
      <c r="I16" s="674">
        <v>500</v>
      </c>
      <c r="J16" s="675">
        <v>5.4885999999999999</v>
      </c>
      <c r="K16" s="674">
        <f t="shared" si="1"/>
        <v>-97</v>
      </c>
      <c r="L16" s="675">
        <f t="shared" si="0"/>
        <v>-15.849599999999999</v>
      </c>
      <c r="M16" s="674">
        <f t="shared" si="0"/>
        <v>-25</v>
      </c>
      <c r="N16" s="675">
        <f t="shared" si="0"/>
        <v>4.0001999999999995</v>
      </c>
    </row>
    <row r="17" spans="1:14" ht="16.5" x14ac:dyDescent="0.25">
      <c r="A17" s="678">
        <v>4</v>
      </c>
      <c r="B17" s="682" t="s">
        <v>24</v>
      </c>
      <c r="C17" s="674">
        <v>396</v>
      </c>
      <c r="D17" s="675">
        <v>36.942</v>
      </c>
      <c r="E17" s="674">
        <v>234</v>
      </c>
      <c r="F17" s="675">
        <v>2.7949999999999999</v>
      </c>
      <c r="G17" s="674">
        <v>379</v>
      </c>
      <c r="H17" s="675">
        <v>36.58</v>
      </c>
      <c r="I17" s="674">
        <v>227</v>
      </c>
      <c r="J17" s="675">
        <v>2.7652000000000001</v>
      </c>
      <c r="K17" s="674">
        <f t="shared" si="1"/>
        <v>17</v>
      </c>
      <c r="L17" s="675">
        <f t="shared" si="0"/>
        <v>0.36200000000000188</v>
      </c>
      <c r="M17" s="674">
        <f t="shared" si="0"/>
        <v>7</v>
      </c>
      <c r="N17" s="675">
        <f t="shared" si="0"/>
        <v>2.9799999999999827E-2</v>
      </c>
    </row>
    <row r="18" spans="1:14" ht="16.5" x14ac:dyDescent="0.25">
      <c r="A18" s="678">
        <v>5</v>
      </c>
      <c r="B18" s="682" t="s">
        <v>25</v>
      </c>
      <c r="C18" s="674">
        <v>191</v>
      </c>
      <c r="D18" s="675">
        <v>28.529900000000001</v>
      </c>
      <c r="E18" s="674">
        <v>208</v>
      </c>
      <c r="F18" s="675">
        <v>4.4804000000000004</v>
      </c>
      <c r="G18" s="674">
        <v>191</v>
      </c>
      <c r="H18" s="675">
        <v>28.529900000000001</v>
      </c>
      <c r="I18" s="674">
        <v>208</v>
      </c>
      <c r="J18" s="675">
        <v>4.4804000000000004</v>
      </c>
      <c r="K18" s="674">
        <f t="shared" si="1"/>
        <v>0</v>
      </c>
      <c r="L18" s="675">
        <f t="shared" si="0"/>
        <v>0</v>
      </c>
      <c r="M18" s="674">
        <f t="shared" si="0"/>
        <v>0</v>
      </c>
      <c r="N18" s="675">
        <f t="shared" si="0"/>
        <v>0</v>
      </c>
    </row>
    <row r="19" spans="1:14" ht="16.5" x14ac:dyDescent="0.25">
      <c r="A19" s="678">
        <v>6</v>
      </c>
      <c r="B19" s="679" t="s">
        <v>26</v>
      </c>
      <c r="C19" s="674">
        <v>233</v>
      </c>
      <c r="D19" s="675">
        <v>18.329999999999998</v>
      </c>
      <c r="E19" s="674">
        <v>458</v>
      </c>
      <c r="F19" s="675">
        <v>12.29</v>
      </c>
      <c r="G19" s="674">
        <v>597</v>
      </c>
      <c r="H19" s="675">
        <v>102.4254</v>
      </c>
      <c r="I19" s="674">
        <v>513</v>
      </c>
      <c r="J19" s="675">
        <v>12.761100000000001</v>
      </c>
      <c r="K19" s="674">
        <f t="shared" si="1"/>
        <v>-364</v>
      </c>
      <c r="L19" s="675">
        <f t="shared" si="0"/>
        <v>-84.095399999999998</v>
      </c>
      <c r="M19" s="674">
        <f t="shared" si="0"/>
        <v>-55</v>
      </c>
      <c r="N19" s="675">
        <f t="shared" si="0"/>
        <v>-0.47110000000000163</v>
      </c>
    </row>
    <row r="20" spans="1:14" ht="16.5" x14ac:dyDescent="0.25">
      <c r="A20" s="678">
        <v>7</v>
      </c>
      <c r="B20" s="682" t="s">
        <v>27</v>
      </c>
      <c r="C20" s="674">
        <v>15</v>
      </c>
      <c r="D20" s="675">
        <v>1.5233000000000001</v>
      </c>
      <c r="E20" s="674">
        <v>9</v>
      </c>
      <c r="F20" s="675">
        <v>0.12620000000000001</v>
      </c>
      <c r="G20" s="674">
        <v>41</v>
      </c>
      <c r="H20" s="675">
        <v>3.6596000000000002</v>
      </c>
      <c r="I20" s="674">
        <v>11</v>
      </c>
      <c r="J20" s="675">
        <v>0.16950000000000001</v>
      </c>
      <c r="K20" s="674">
        <f>C20-G20</f>
        <v>-26</v>
      </c>
      <c r="L20" s="675">
        <f>D20-H20</f>
        <v>-2.1363000000000003</v>
      </c>
      <c r="M20" s="674">
        <f>E20-I20</f>
        <v>-2</v>
      </c>
      <c r="N20" s="675">
        <f>F20-J20</f>
        <v>-4.3300000000000005E-2</v>
      </c>
    </row>
    <row r="21" spans="1:14" ht="16.5" x14ac:dyDescent="0.25">
      <c r="A21" s="678">
        <v>8</v>
      </c>
      <c r="B21" s="682" t="s">
        <v>28</v>
      </c>
      <c r="C21" s="674">
        <v>287</v>
      </c>
      <c r="D21" s="675">
        <v>93.527600000000007</v>
      </c>
      <c r="E21" s="674">
        <v>169</v>
      </c>
      <c r="F21" s="675">
        <v>3.8024</v>
      </c>
      <c r="G21" s="674">
        <v>255</v>
      </c>
      <c r="H21" s="675">
        <v>90.085899999999995</v>
      </c>
      <c r="I21" s="674">
        <v>185</v>
      </c>
      <c r="J21" s="675">
        <v>4.25</v>
      </c>
      <c r="K21" s="674">
        <f t="shared" si="1"/>
        <v>32</v>
      </c>
      <c r="L21" s="675">
        <f t="shared" si="0"/>
        <v>3.4417000000000115</v>
      </c>
      <c r="M21" s="674">
        <f t="shared" si="0"/>
        <v>-16</v>
      </c>
      <c r="N21" s="675">
        <f t="shared" si="0"/>
        <v>-0.4476</v>
      </c>
    </row>
    <row r="22" spans="1:14" s="657" customFormat="1" ht="16.5" x14ac:dyDescent="0.25">
      <c r="A22" s="672"/>
      <c r="B22" s="673" t="s">
        <v>29</v>
      </c>
      <c r="C22" s="680">
        <f t="shared" ref="C22:J22" si="3">SUM(C14:C21)</f>
        <v>1709</v>
      </c>
      <c r="D22" s="681">
        <f t="shared" si="3"/>
        <v>258.00700000000001</v>
      </c>
      <c r="E22" s="680">
        <f t="shared" si="3"/>
        <v>1849</v>
      </c>
      <c r="F22" s="681">
        <f t="shared" si="3"/>
        <v>39.851399999999991</v>
      </c>
      <c r="G22" s="680">
        <f t="shared" si="3"/>
        <v>2375</v>
      </c>
      <c r="H22" s="681">
        <f t="shared" si="3"/>
        <v>377.673</v>
      </c>
      <c r="I22" s="680">
        <f t="shared" si="3"/>
        <v>2213</v>
      </c>
      <c r="J22" s="681">
        <f t="shared" si="3"/>
        <v>40.676500000000004</v>
      </c>
      <c r="K22" s="680">
        <f t="shared" si="1"/>
        <v>-666</v>
      </c>
      <c r="L22" s="681">
        <f t="shared" si="0"/>
        <v>-119.666</v>
      </c>
      <c r="M22" s="680">
        <f t="shared" si="0"/>
        <v>-364</v>
      </c>
      <c r="N22" s="681">
        <f t="shared" si="0"/>
        <v>-0.82510000000001327</v>
      </c>
    </row>
    <row r="23" spans="1:14" ht="16.5" x14ac:dyDescent="0.25">
      <c r="A23" s="672" t="s">
        <v>30</v>
      </c>
      <c r="B23" s="673" t="s">
        <v>916</v>
      </c>
      <c r="C23" s="674"/>
      <c r="D23" s="675"/>
      <c r="E23" s="674"/>
      <c r="F23" s="675"/>
      <c r="G23" s="674"/>
      <c r="H23" s="675"/>
      <c r="I23" s="674"/>
      <c r="J23" s="675"/>
      <c r="K23" s="674"/>
      <c r="L23" s="675"/>
      <c r="M23" s="674"/>
      <c r="N23" s="675"/>
    </row>
    <row r="24" spans="1:14" ht="16.5" x14ac:dyDescent="0.25">
      <c r="A24" s="678">
        <v>1</v>
      </c>
      <c r="B24" s="679" t="s">
        <v>32</v>
      </c>
      <c r="C24" s="674">
        <v>75</v>
      </c>
      <c r="D24" s="675">
        <v>6.5250000000000004</v>
      </c>
      <c r="E24" s="674">
        <v>72</v>
      </c>
      <c r="F24" s="675">
        <v>1.6451</v>
      </c>
      <c r="G24" s="674">
        <v>73</v>
      </c>
      <c r="H24" s="675">
        <v>10.679399999999999</v>
      </c>
      <c r="I24" s="674">
        <v>71</v>
      </c>
      <c r="J24" s="675">
        <v>1.9661999999999999</v>
      </c>
      <c r="K24" s="674">
        <f t="shared" si="1"/>
        <v>2</v>
      </c>
      <c r="L24" s="675">
        <f t="shared" si="1"/>
        <v>-4.154399999999999</v>
      </c>
      <c r="M24" s="674">
        <f t="shared" si="1"/>
        <v>1</v>
      </c>
      <c r="N24" s="675">
        <f t="shared" si="1"/>
        <v>-0.32109999999999994</v>
      </c>
    </row>
    <row r="25" spans="1:14" ht="16.5" x14ac:dyDescent="0.25">
      <c r="A25" s="678">
        <v>2</v>
      </c>
      <c r="B25" s="679" t="s">
        <v>33</v>
      </c>
      <c r="C25" s="674">
        <v>490</v>
      </c>
      <c r="D25" s="675">
        <v>22.261800000000001</v>
      </c>
      <c r="E25" s="674">
        <v>311</v>
      </c>
      <c r="F25" s="675">
        <v>2.5204</v>
      </c>
      <c r="G25" s="674">
        <v>448</v>
      </c>
      <c r="H25" s="675">
        <v>21.540400000000002</v>
      </c>
      <c r="I25" s="674">
        <v>282</v>
      </c>
      <c r="J25" s="675">
        <v>2.1993999999999998</v>
      </c>
      <c r="K25" s="674">
        <f t="shared" si="1"/>
        <v>42</v>
      </c>
      <c r="L25" s="675">
        <f t="shared" si="1"/>
        <v>0.72139999999999915</v>
      </c>
      <c r="M25" s="674">
        <f t="shared" si="1"/>
        <v>29</v>
      </c>
      <c r="N25" s="675">
        <f t="shared" si="1"/>
        <v>0.32100000000000017</v>
      </c>
    </row>
    <row r="26" spans="1:14" ht="16.5" x14ac:dyDescent="0.25">
      <c r="A26" s="678">
        <v>3</v>
      </c>
      <c r="B26" s="679" t="s">
        <v>34</v>
      </c>
      <c r="C26" s="674">
        <v>275</v>
      </c>
      <c r="D26" s="675">
        <v>3.72</v>
      </c>
      <c r="E26" s="674">
        <v>14</v>
      </c>
      <c r="F26" s="675">
        <v>0.24299999999999999</v>
      </c>
      <c r="G26" s="674">
        <v>283</v>
      </c>
      <c r="H26" s="675">
        <v>6.2469000000000001</v>
      </c>
      <c r="I26" s="674">
        <v>15</v>
      </c>
      <c r="J26" s="675">
        <v>1.4182999999999999</v>
      </c>
      <c r="K26" s="674">
        <f t="shared" si="1"/>
        <v>-8</v>
      </c>
      <c r="L26" s="675">
        <f t="shared" si="1"/>
        <v>-2.5268999999999999</v>
      </c>
      <c r="M26" s="674">
        <f t="shared" si="1"/>
        <v>-1</v>
      </c>
      <c r="N26" s="675">
        <f t="shared" si="1"/>
        <v>-1.1753</v>
      </c>
    </row>
    <row r="27" spans="1:14" ht="16.5" x14ac:dyDescent="0.25">
      <c r="A27" s="678">
        <v>4</v>
      </c>
      <c r="B27" s="679" t="s">
        <v>35</v>
      </c>
      <c r="C27" s="674">
        <v>88</v>
      </c>
      <c r="D27" s="675">
        <v>8.1154399999999995</v>
      </c>
      <c r="E27" s="674">
        <v>10</v>
      </c>
      <c r="F27" s="675">
        <v>0.35848999999999998</v>
      </c>
      <c r="G27" s="674">
        <v>88</v>
      </c>
      <c r="H27" s="675">
        <v>8.1953399999999998</v>
      </c>
      <c r="I27" s="674">
        <v>10</v>
      </c>
      <c r="J27" s="675">
        <v>0.35915999999999998</v>
      </c>
      <c r="K27" s="674">
        <f t="shared" si="1"/>
        <v>0</v>
      </c>
      <c r="L27" s="675">
        <f t="shared" si="1"/>
        <v>-7.9900000000000304E-2</v>
      </c>
      <c r="M27" s="674">
        <f t="shared" si="1"/>
        <v>0</v>
      </c>
      <c r="N27" s="675">
        <f t="shared" si="1"/>
        <v>-6.7000000000000393E-4</v>
      </c>
    </row>
    <row r="28" spans="1:14" ht="16.5" x14ac:dyDescent="0.25">
      <c r="A28" s="678">
        <v>5</v>
      </c>
      <c r="B28" s="679" t="s">
        <v>36</v>
      </c>
      <c r="C28" s="674">
        <v>6</v>
      </c>
      <c r="D28" s="675">
        <v>0.50619999999999998</v>
      </c>
      <c r="E28" s="674">
        <v>7</v>
      </c>
      <c r="F28" s="675">
        <v>0.1653</v>
      </c>
      <c r="G28" s="674">
        <v>9</v>
      </c>
      <c r="H28" s="675">
        <v>0.70399999999999996</v>
      </c>
      <c r="I28" s="674">
        <v>7</v>
      </c>
      <c r="J28" s="675">
        <v>0.1653</v>
      </c>
      <c r="K28" s="674">
        <f t="shared" si="1"/>
        <v>-3</v>
      </c>
      <c r="L28" s="675">
        <f t="shared" si="1"/>
        <v>-0.19779999999999998</v>
      </c>
      <c r="M28" s="674">
        <f t="shared" si="1"/>
        <v>0</v>
      </c>
      <c r="N28" s="675">
        <f t="shared" si="1"/>
        <v>0</v>
      </c>
    </row>
    <row r="29" spans="1:14" ht="16.5" x14ac:dyDescent="0.25">
      <c r="A29" s="678">
        <v>6</v>
      </c>
      <c r="B29" s="679" t="s">
        <v>37</v>
      </c>
      <c r="C29" s="674">
        <v>10</v>
      </c>
      <c r="D29" s="675">
        <v>3.1</v>
      </c>
      <c r="E29" s="674">
        <v>1</v>
      </c>
      <c r="F29" s="675">
        <v>0.03</v>
      </c>
      <c r="G29" s="674">
        <v>9</v>
      </c>
      <c r="H29" s="675">
        <v>2.6</v>
      </c>
      <c r="I29" s="674">
        <v>1</v>
      </c>
      <c r="J29" s="675">
        <v>0.03</v>
      </c>
      <c r="K29" s="674">
        <f t="shared" si="1"/>
        <v>1</v>
      </c>
      <c r="L29" s="675">
        <f t="shared" si="1"/>
        <v>0.5</v>
      </c>
      <c r="M29" s="674">
        <f t="shared" si="1"/>
        <v>0</v>
      </c>
      <c r="N29" s="675">
        <f t="shared" si="1"/>
        <v>0</v>
      </c>
    </row>
    <row r="30" spans="1:14" ht="16.5" x14ac:dyDescent="0.25">
      <c r="A30" s="678">
        <v>7</v>
      </c>
      <c r="B30" s="679" t="s">
        <v>38</v>
      </c>
      <c r="C30" s="674">
        <v>115</v>
      </c>
      <c r="D30" s="675">
        <v>7.13</v>
      </c>
      <c r="E30" s="674">
        <v>41</v>
      </c>
      <c r="F30" s="675">
        <v>0.95</v>
      </c>
      <c r="G30" s="674">
        <v>129</v>
      </c>
      <c r="H30" s="675">
        <v>8.2899999999999991</v>
      </c>
      <c r="I30" s="674">
        <v>41</v>
      </c>
      <c r="J30" s="675">
        <v>0.95</v>
      </c>
      <c r="K30" s="674">
        <f t="shared" si="1"/>
        <v>-14</v>
      </c>
      <c r="L30" s="675">
        <f t="shared" si="1"/>
        <v>-1.1599999999999993</v>
      </c>
      <c r="M30" s="674">
        <f t="shared" si="1"/>
        <v>0</v>
      </c>
      <c r="N30" s="675">
        <f t="shared" si="1"/>
        <v>0</v>
      </c>
    </row>
    <row r="31" spans="1:14" ht="16.5" x14ac:dyDescent="0.25">
      <c r="A31" s="678">
        <v>8</v>
      </c>
      <c r="B31" s="679" t="s">
        <v>39</v>
      </c>
      <c r="C31" s="674">
        <v>33</v>
      </c>
      <c r="D31" s="675">
        <v>3.17</v>
      </c>
      <c r="E31" s="674">
        <v>1</v>
      </c>
      <c r="F31" s="675">
        <v>0.01</v>
      </c>
      <c r="G31" s="674">
        <v>33</v>
      </c>
      <c r="H31" s="675">
        <v>3.17</v>
      </c>
      <c r="I31" s="674">
        <v>1</v>
      </c>
      <c r="J31" s="675">
        <v>0.01</v>
      </c>
      <c r="K31" s="674">
        <f t="shared" si="1"/>
        <v>0</v>
      </c>
      <c r="L31" s="675">
        <f t="shared" si="1"/>
        <v>0</v>
      </c>
      <c r="M31" s="674">
        <f t="shared" si="1"/>
        <v>0</v>
      </c>
      <c r="N31" s="675">
        <f t="shared" si="1"/>
        <v>0</v>
      </c>
    </row>
    <row r="32" spans="1:14" ht="16.5" x14ac:dyDescent="0.25">
      <c r="A32" s="678">
        <v>9</v>
      </c>
      <c r="B32" s="679" t="s">
        <v>40</v>
      </c>
      <c r="C32" s="674">
        <v>36</v>
      </c>
      <c r="D32" s="675">
        <v>12.875500000000001</v>
      </c>
      <c r="E32" s="674">
        <v>13</v>
      </c>
      <c r="F32" s="675">
        <v>0.23860000000000001</v>
      </c>
      <c r="G32" s="674">
        <v>11</v>
      </c>
      <c r="H32" s="675">
        <v>1.0450999999999999</v>
      </c>
      <c r="I32" s="674">
        <v>13</v>
      </c>
      <c r="J32" s="675">
        <v>0.2397</v>
      </c>
      <c r="K32" s="674">
        <f>C32-G32</f>
        <v>25</v>
      </c>
      <c r="L32" s="675">
        <f>D32-H32</f>
        <v>11.830400000000001</v>
      </c>
      <c r="M32" s="674">
        <f>E32-I32</f>
        <v>0</v>
      </c>
      <c r="N32" s="675">
        <f>F32-J32</f>
        <v>-1.0999999999999899E-3</v>
      </c>
    </row>
    <row r="33" spans="1:14" ht="16.5" x14ac:dyDescent="0.25">
      <c r="A33" s="678">
        <v>10</v>
      </c>
      <c r="B33" s="679" t="s">
        <v>41</v>
      </c>
      <c r="C33" s="674">
        <v>7</v>
      </c>
      <c r="D33" s="675">
        <v>99.831599999999995</v>
      </c>
      <c r="E33" s="674">
        <v>1</v>
      </c>
      <c r="F33" s="675">
        <v>1.7399999999999999E-2</v>
      </c>
      <c r="G33" s="674">
        <v>7</v>
      </c>
      <c r="H33" s="675">
        <v>99.831599999999995</v>
      </c>
      <c r="I33" s="674">
        <v>1</v>
      </c>
      <c r="J33" s="675">
        <v>1.7399999999999999E-2</v>
      </c>
      <c r="K33" s="674">
        <f t="shared" si="1"/>
        <v>0</v>
      </c>
      <c r="L33" s="675">
        <f t="shared" si="1"/>
        <v>0</v>
      </c>
      <c r="M33" s="674">
        <f t="shared" si="1"/>
        <v>0</v>
      </c>
      <c r="N33" s="675">
        <f t="shared" si="1"/>
        <v>0</v>
      </c>
    </row>
    <row r="34" spans="1:14" ht="16.5" x14ac:dyDescent="0.25">
      <c r="A34" s="678">
        <v>11</v>
      </c>
      <c r="B34" s="679" t="s">
        <v>42</v>
      </c>
      <c r="C34" s="674">
        <v>34</v>
      </c>
      <c r="D34" s="675">
        <v>0.27260000000000001</v>
      </c>
      <c r="E34" s="674">
        <v>2</v>
      </c>
      <c r="F34" s="675">
        <v>5.8999999999999999E-3</v>
      </c>
      <c r="G34" s="674">
        <v>48</v>
      </c>
      <c r="H34" s="675">
        <v>0.29499999999999998</v>
      </c>
      <c r="I34" s="674">
        <v>2</v>
      </c>
      <c r="J34" s="675">
        <v>5.8999999999999999E-3</v>
      </c>
      <c r="K34" s="674">
        <f t="shared" si="1"/>
        <v>-14</v>
      </c>
      <c r="L34" s="675">
        <f t="shared" si="1"/>
        <v>-2.2399999999999975E-2</v>
      </c>
      <c r="M34" s="674">
        <f t="shared" si="1"/>
        <v>0</v>
      </c>
      <c r="N34" s="675">
        <f t="shared" si="1"/>
        <v>0</v>
      </c>
    </row>
    <row r="35" spans="1:14" ht="16.5" x14ac:dyDescent="0.25">
      <c r="A35" s="678">
        <v>12</v>
      </c>
      <c r="B35" s="679" t="s">
        <v>43</v>
      </c>
      <c r="C35" s="674">
        <v>44</v>
      </c>
      <c r="D35" s="675">
        <v>4.63</v>
      </c>
      <c r="E35" s="674">
        <v>3</v>
      </c>
      <c r="F35" s="675">
        <v>0.05</v>
      </c>
      <c r="G35" s="674">
        <v>45</v>
      </c>
      <c r="H35" s="675">
        <v>8.69</v>
      </c>
      <c r="I35" s="674">
        <v>3</v>
      </c>
      <c r="J35" s="675">
        <v>0.05</v>
      </c>
      <c r="K35" s="674">
        <f t="shared" si="1"/>
        <v>-1</v>
      </c>
      <c r="L35" s="675">
        <f t="shared" si="1"/>
        <v>-4.0599999999999996</v>
      </c>
      <c r="M35" s="674">
        <f t="shared" si="1"/>
        <v>0</v>
      </c>
      <c r="N35" s="675">
        <f t="shared" si="1"/>
        <v>0</v>
      </c>
    </row>
    <row r="36" spans="1:14" ht="16.5" x14ac:dyDescent="0.25">
      <c r="A36" s="678">
        <v>13</v>
      </c>
      <c r="B36" s="679" t="s">
        <v>44</v>
      </c>
      <c r="C36" s="674">
        <v>2</v>
      </c>
      <c r="D36" s="675">
        <v>0.13800000000000001</v>
      </c>
      <c r="E36" s="674">
        <v>2</v>
      </c>
      <c r="F36" s="675">
        <v>2.3800000000000002E-2</v>
      </c>
      <c r="G36" s="674">
        <v>7</v>
      </c>
      <c r="H36" s="675">
        <v>0.6</v>
      </c>
      <c r="I36" s="674">
        <v>2</v>
      </c>
      <c r="J36" s="675">
        <v>2.3800000000000002E-2</v>
      </c>
      <c r="K36" s="674">
        <f t="shared" si="1"/>
        <v>-5</v>
      </c>
      <c r="L36" s="675">
        <f t="shared" si="1"/>
        <v>-0.46199999999999997</v>
      </c>
      <c r="M36" s="674">
        <f t="shared" si="1"/>
        <v>0</v>
      </c>
      <c r="N36" s="675">
        <f t="shared" si="1"/>
        <v>0</v>
      </c>
    </row>
    <row r="37" spans="1:14" ht="16.5" x14ac:dyDescent="0.25">
      <c r="A37" s="678">
        <v>14</v>
      </c>
      <c r="B37" s="679" t="s">
        <v>45</v>
      </c>
      <c r="C37" s="674">
        <v>5</v>
      </c>
      <c r="D37" s="675">
        <v>0.85580000000000001</v>
      </c>
      <c r="E37" s="674">
        <v>0</v>
      </c>
      <c r="F37" s="675">
        <v>0</v>
      </c>
      <c r="G37" s="674">
        <v>0</v>
      </c>
      <c r="H37" s="675">
        <v>0</v>
      </c>
      <c r="I37" s="674">
        <v>0</v>
      </c>
      <c r="J37" s="675">
        <v>0</v>
      </c>
      <c r="K37" s="674">
        <f t="shared" si="1"/>
        <v>5</v>
      </c>
      <c r="L37" s="675">
        <f t="shared" si="1"/>
        <v>0.85580000000000001</v>
      </c>
      <c r="M37" s="674">
        <f t="shared" si="1"/>
        <v>0</v>
      </c>
      <c r="N37" s="675">
        <f t="shared" si="1"/>
        <v>0</v>
      </c>
    </row>
    <row r="38" spans="1:14" ht="16.5" x14ac:dyDescent="0.25">
      <c r="A38" s="678">
        <v>15</v>
      </c>
      <c r="B38" s="679" t="s">
        <v>46</v>
      </c>
      <c r="C38" s="674">
        <v>67</v>
      </c>
      <c r="D38" s="675">
        <v>0.7339</v>
      </c>
      <c r="E38" s="674">
        <v>2</v>
      </c>
      <c r="F38" s="675">
        <v>1.7000000000000001E-2</v>
      </c>
      <c r="G38" s="674">
        <v>42</v>
      </c>
      <c r="H38" s="675">
        <v>0.56630000000000003</v>
      </c>
      <c r="I38" s="674">
        <v>0</v>
      </c>
      <c r="J38" s="675">
        <v>0</v>
      </c>
      <c r="K38" s="674">
        <f t="shared" si="1"/>
        <v>25</v>
      </c>
      <c r="L38" s="675">
        <f t="shared" si="1"/>
        <v>0.16759999999999997</v>
      </c>
      <c r="M38" s="674">
        <f t="shared" si="1"/>
        <v>2</v>
      </c>
      <c r="N38" s="675">
        <f t="shared" si="1"/>
        <v>1.7000000000000001E-2</v>
      </c>
    </row>
    <row r="39" spans="1:14" ht="16.5" x14ac:dyDescent="0.25">
      <c r="A39" s="678">
        <v>16</v>
      </c>
      <c r="B39" s="679" t="s">
        <v>47</v>
      </c>
      <c r="C39" s="674">
        <v>48</v>
      </c>
      <c r="D39" s="675">
        <v>3.7103999999999999</v>
      </c>
      <c r="E39" s="674">
        <v>78</v>
      </c>
      <c r="F39" s="675">
        <v>2.3744999999999998</v>
      </c>
      <c r="G39" s="674">
        <v>64</v>
      </c>
      <c r="H39" s="675">
        <v>4.2816999999999998</v>
      </c>
      <c r="I39" s="674">
        <v>99</v>
      </c>
      <c r="J39" s="675">
        <v>2.8690000000000002</v>
      </c>
      <c r="K39" s="674">
        <f t="shared" si="1"/>
        <v>-16</v>
      </c>
      <c r="L39" s="675">
        <f t="shared" si="1"/>
        <v>-0.57129999999999992</v>
      </c>
      <c r="M39" s="674">
        <f t="shared" si="1"/>
        <v>-21</v>
      </c>
      <c r="N39" s="675">
        <f t="shared" si="1"/>
        <v>-0.49450000000000038</v>
      </c>
    </row>
    <row r="40" spans="1:14" ht="16.5" x14ac:dyDescent="0.25">
      <c r="A40" s="678">
        <v>17</v>
      </c>
      <c r="B40" s="679" t="s">
        <v>48</v>
      </c>
      <c r="C40" s="674">
        <v>139</v>
      </c>
      <c r="D40" s="675">
        <v>6.42</v>
      </c>
      <c r="E40" s="674">
        <v>18</v>
      </c>
      <c r="F40" s="675">
        <v>0.61</v>
      </c>
      <c r="G40" s="674">
        <v>139</v>
      </c>
      <c r="H40" s="675">
        <v>6.42</v>
      </c>
      <c r="I40" s="674">
        <v>18</v>
      </c>
      <c r="J40" s="675">
        <v>0.61</v>
      </c>
      <c r="K40" s="674">
        <f t="shared" si="1"/>
        <v>0</v>
      </c>
      <c r="L40" s="675">
        <f t="shared" si="1"/>
        <v>0</v>
      </c>
      <c r="M40" s="674">
        <f t="shared" si="1"/>
        <v>0</v>
      </c>
      <c r="N40" s="675">
        <f t="shared" si="1"/>
        <v>0</v>
      </c>
    </row>
    <row r="41" spans="1:14" ht="16.5" x14ac:dyDescent="0.25">
      <c r="A41" s="678">
        <v>18</v>
      </c>
      <c r="B41" s="679" t="s">
        <v>49</v>
      </c>
      <c r="C41" s="674">
        <v>11</v>
      </c>
      <c r="D41" s="675">
        <v>1.26</v>
      </c>
      <c r="E41" s="674">
        <v>0</v>
      </c>
      <c r="F41" s="675">
        <v>0</v>
      </c>
      <c r="G41" s="674">
        <v>12</v>
      </c>
      <c r="H41" s="675">
        <v>1.7</v>
      </c>
      <c r="I41" s="674">
        <v>0</v>
      </c>
      <c r="J41" s="675">
        <v>0</v>
      </c>
      <c r="K41" s="674">
        <f t="shared" si="1"/>
        <v>-1</v>
      </c>
      <c r="L41" s="675">
        <f t="shared" si="1"/>
        <v>-0.43999999999999995</v>
      </c>
      <c r="M41" s="674">
        <f t="shared" si="1"/>
        <v>0</v>
      </c>
      <c r="N41" s="675">
        <f t="shared" si="1"/>
        <v>0</v>
      </c>
    </row>
    <row r="42" spans="1:14" ht="16.5" x14ac:dyDescent="0.25">
      <c r="A42" s="678">
        <v>19</v>
      </c>
      <c r="B42" s="679" t="s">
        <v>50</v>
      </c>
      <c r="C42" s="674">
        <v>0</v>
      </c>
      <c r="D42" s="675">
        <v>0</v>
      </c>
      <c r="E42" s="674">
        <v>0</v>
      </c>
      <c r="F42" s="675">
        <v>0</v>
      </c>
      <c r="G42" s="674">
        <v>0</v>
      </c>
      <c r="H42" s="675">
        <v>0</v>
      </c>
      <c r="I42" s="674">
        <v>0</v>
      </c>
      <c r="J42" s="675">
        <v>0</v>
      </c>
      <c r="K42" s="674">
        <f t="shared" si="1"/>
        <v>0</v>
      </c>
      <c r="L42" s="675">
        <f t="shared" si="1"/>
        <v>0</v>
      </c>
      <c r="M42" s="674">
        <f t="shared" si="1"/>
        <v>0</v>
      </c>
      <c r="N42" s="675">
        <f t="shared" si="1"/>
        <v>0</v>
      </c>
    </row>
    <row r="43" spans="1:14" ht="16.5" x14ac:dyDescent="0.25">
      <c r="A43" s="678">
        <v>20</v>
      </c>
      <c r="B43" s="679" t="s">
        <v>51</v>
      </c>
      <c r="C43" s="674">
        <v>21</v>
      </c>
      <c r="D43" s="675">
        <v>1.9109106499999999</v>
      </c>
      <c r="E43" s="674">
        <v>0</v>
      </c>
      <c r="F43" s="675">
        <v>0</v>
      </c>
      <c r="G43" s="674">
        <v>20</v>
      </c>
      <c r="H43" s="675">
        <v>1.5345</v>
      </c>
      <c r="I43" s="674">
        <v>0</v>
      </c>
      <c r="J43" s="675">
        <v>0</v>
      </c>
      <c r="K43" s="674">
        <f t="shared" si="1"/>
        <v>1</v>
      </c>
      <c r="L43" s="675">
        <f t="shared" si="1"/>
        <v>0.37641064999999996</v>
      </c>
      <c r="M43" s="674">
        <f t="shared" si="1"/>
        <v>0</v>
      </c>
      <c r="N43" s="675">
        <f t="shared" si="1"/>
        <v>0</v>
      </c>
    </row>
    <row r="44" spans="1:14" ht="16.5" x14ac:dyDescent="0.25">
      <c r="A44" s="678">
        <v>21</v>
      </c>
      <c r="B44" s="679" t="s">
        <v>52</v>
      </c>
      <c r="C44" s="674">
        <v>0</v>
      </c>
      <c r="D44" s="675">
        <v>0</v>
      </c>
      <c r="E44" s="674">
        <v>0</v>
      </c>
      <c r="F44" s="675">
        <v>0</v>
      </c>
      <c r="G44" s="680">
        <v>206</v>
      </c>
      <c r="H44" s="681">
        <v>0.28999999999999998</v>
      </c>
      <c r="I44" s="680">
        <v>0</v>
      </c>
      <c r="J44" s="681">
        <v>0</v>
      </c>
      <c r="K44" s="674">
        <f t="shared" si="1"/>
        <v>-206</v>
      </c>
      <c r="L44" s="675">
        <f t="shared" si="1"/>
        <v>-0.28999999999999998</v>
      </c>
      <c r="M44" s="674">
        <f t="shared" si="1"/>
        <v>0</v>
      </c>
      <c r="N44" s="675">
        <f t="shared" si="1"/>
        <v>0</v>
      </c>
    </row>
    <row r="45" spans="1:14" s="657" customFormat="1" ht="16.5" x14ac:dyDescent="0.25">
      <c r="A45" s="672"/>
      <c r="B45" s="673" t="s">
        <v>917</v>
      </c>
      <c r="C45" s="680">
        <f>SUM(C24:C44)</f>
        <v>1506</v>
      </c>
      <c r="D45" s="681">
        <f t="shared" ref="D45:J45" si="4">SUM(D24:D44)</f>
        <v>187.16715065</v>
      </c>
      <c r="E45" s="680">
        <f t="shared" si="4"/>
        <v>576</v>
      </c>
      <c r="F45" s="681">
        <f t="shared" si="4"/>
        <v>9.2594899999999996</v>
      </c>
      <c r="G45" s="680">
        <f t="shared" si="4"/>
        <v>1673</v>
      </c>
      <c r="H45" s="681">
        <f t="shared" si="4"/>
        <v>186.68023999999997</v>
      </c>
      <c r="I45" s="680">
        <f t="shared" si="4"/>
        <v>566</v>
      </c>
      <c r="J45" s="681">
        <f t="shared" si="4"/>
        <v>10.914159999999999</v>
      </c>
      <c r="K45" s="680">
        <f t="shared" si="1"/>
        <v>-167</v>
      </c>
      <c r="L45" s="681">
        <f t="shared" si="1"/>
        <v>0.48691065000002709</v>
      </c>
      <c r="M45" s="680">
        <f t="shared" si="1"/>
        <v>10</v>
      </c>
      <c r="N45" s="681">
        <f t="shared" si="1"/>
        <v>-1.6546699999999994</v>
      </c>
    </row>
    <row r="46" spans="1:14" ht="16.5" x14ac:dyDescent="0.25">
      <c r="A46" s="672" t="s">
        <v>54</v>
      </c>
      <c r="B46" s="673" t="s">
        <v>930</v>
      </c>
      <c r="C46" s="674"/>
      <c r="D46" s="675"/>
      <c r="E46" s="674"/>
      <c r="F46" s="675"/>
      <c r="G46" s="674"/>
      <c r="H46" s="675"/>
      <c r="I46" s="674"/>
      <c r="J46" s="675"/>
      <c r="K46" s="674"/>
      <c r="L46" s="675"/>
      <c r="M46" s="674"/>
      <c r="N46" s="675"/>
    </row>
    <row r="47" spans="1:14" ht="16.5" x14ac:dyDescent="0.25">
      <c r="A47" s="678">
        <v>1</v>
      </c>
      <c r="B47" s="679" t="s">
        <v>56</v>
      </c>
      <c r="C47" s="674">
        <v>3563</v>
      </c>
      <c r="D47" s="675">
        <v>169.73570000000001</v>
      </c>
      <c r="E47" s="674">
        <v>5380</v>
      </c>
      <c r="F47" s="675">
        <v>125.5956</v>
      </c>
      <c r="G47" s="674">
        <v>3639</v>
      </c>
      <c r="H47" s="675">
        <v>173.84729999999999</v>
      </c>
      <c r="I47" s="674">
        <v>5367</v>
      </c>
      <c r="J47" s="675">
        <v>125.44889999999999</v>
      </c>
      <c r="K47" s="674">
        <f t="shared" si="1"/>
        <v>-76</v>
      </c>
      <c r="L47" s="675">
        <f t="shared" si="1"/>
        <v>-4.1115999999999815</v>
      </c>
      <c r="M47" s="674">
        <f t="shared" si="1"/>
        <v>13</v>
      </c>
      <c r="N47" s="675">
        <f t="shared" si="1"/>
        <v>0.14670000000000982</v>
      </c>
    </row>
    <row r="48" spans="1:14" ht="16.5" x14ac:dyDescent="0.25">
      <c r="A48" s="678">
        <v>2</v>
      </c>
      <c r="B48" s="679" t="s">
        <v>57</v>
      </c>
      <c r="C48" s="674">
        <v>1847</v>
      </c>
      <c r="D48" s="675">
        <v>48.956899999999997</v>
      </c>
      <c r="E48" s="674">
        <v>1927</v>
      </c>
      <c r="F48" s="675">
        <v>34.613700000000001</v>
      </c>
      <c r="G48" s="674">
        <v>1960</v>
      </c>
      <c r="H48" s="675">
        <v>51.881500000000003</v>
      </c>
      <c r="I48" s="674">
        <v>2063</v>
      </c>
      <c r="J48" s="675">
        <v>36.7316</v>
      </c>
      <c r="K48" s="674">
        <f t="shared" si="1"/>
        <v>-113</v>
      </c>
      <c r="L48" s="675">
        <f t="shared" si="1"/>
        <v>-2.9246000000000052</v>
      </c>
      <c r="M48" s="674">
        <f t="shared" si="1"/>
        <v>-136</v>
      </c>
      <c r="N48" s="675">
        <f t="shared" si="1"/>
        <v>-2.1178999999999988</v>
      </c>
    </row>
    <row r="49" spans="1:14" s="657" customFormat="1" ht="16.5" x14ac:dyDescent="0.25">
      <c r="A49" s="672"/>
      <c r="B49" s="673" t="s">
        <v>58</v>
      </c>
      <c r="C49" s="680">
        <f t="shared" ref="C49:J49" si="5">SUM(C47:C48)</f>
        <v>5410</v>
      </c>
      <c r="D49" s="681">
        <f t="shared" si="5"/>
        <v>218.6926</v>
      </c>
      <c r="E49" s="680">
        <f t="shared" si="5"/>
        <v>7307</v>
      </c>
      <c r="F49" s="681">
        <f t="shared" si="5"/>
        <v>160.20930000000001</v>
      </c>
      <c r="G49" s="680">
        <f t="shared" si="5"/>
        <v>5599</v>
      </c>
      <c r="H49" s="681">
        <f t="shared" si="5"/>
        <v>225.72879999999998</v>
      </c>
      <c r="I49" s="680">
        <f t="shared" si="5"/>
        <v>7430</v>
      </c>
      <c r="J49" s="681">
        <f t="shared" si="5"/>
        <v>162.18049999999999</v>
      </c>
      <c r="K49" s="680">
        <f t="shared" si="1"/>
        <v>-189</v>
      </c>
      <c r="L49" s="681">
        <f t="shared" si="1"/>
        <v>-7.0361999999999796</v>
      </c>
      <c r="M49" s="680">
        <f t="shared" si="1"/>
        <v>-123</v>
      </c>
      <c r="N49" s="681">
        <f t="shared" si="1"/>
        <v>-1.9711999999999819</v>
      </c>
    </row>
    <row r="50" spans="1:14" s="657" customFormat="1" ht="16.5" x14ac:dyDescent="0.25">
      <c r="A50" s="1187" t="s">
        <v>918</v>
      </c>
      <c r="B50" s="1187"/>
      <c r="C50" s="680">
        <f t="shared" ref="C50:N50" si="6">C12+C22+C45+C49</f>
        <v>20027</v>
      </c>
      <c r="D50" s="681">
        <f t="shared" si="6"/>
        <v>1488.0767506500001</v>
      </c>
      <c r="E50" s="680">
        <f t="shared" si="6"/>
        <v>23593</v>
      </c>
      <c r="F50" s="681">
        <f t="shared" si="6"/>
        <v>509.69019000000003</v>
      </c>
      <c r="G50" s="680">
        <f t="shared" si="6"/>
        <v>27750</v>
      </c>
      <c r="H50" s="681">
        <f t="shared" si="6"/>
        <v>2376.5681399999999</v>
      </c>
      <c r="I50" s="680">
        <f t="shared" si="6"/>
        <v>28070</v>
      </c>
      <c r="J50" s="681">
        <f t="shared" si="6"/>
        <v>613.63675999999998</v>
      </c>
      <c r="K50" s="680">
        <f t="shared" si="6"/>
        <v>-7723</v>
      </c>
      <c r="L50" s="681">
        <f t="shared" si="6"/>
        <v>-888.49138934999996</v>
      </c>
      <c r="M50" s="680">
        <f t="shared" si="6"/>
        <v>-4477</v>
      </c>
      <c r="N50" s="681">
        <f t="shared" si="6"/>
        <v>-103.94656999999999</v>
      </c>
    </row>
    <row r="51" spans="1:14" ht="16.5" x14ac:dyDescent="0.25">
      <c r="A51" s="672" t="s">
        <v>61</v>
      </c>
      <c r="B51" s="673" t="s">
        <v>919</v>
      </c>
      <c r="C51" s="674"/>
      <c r="D51" s="675"/>
      <c r="E51" s="674"/>
      <c r="F51" s="675"/>
      <c r="G51" s="674"/>
      <c r="H51" s="675"/>
      <c r="I51" s="674"/>
      <c r="J51" s="675"/>
      <c r="K51" s="674"/>
      <c r="L51" s="675"/>
      <c r="M51" s="674"/>
      <c r="N51" s="675"/>
    </row>
    <row r="52" spans="1:14" ht="16.5" x14ac:dyDescent="0.25">
      <c r="A52" s="678">
        <v>1</v>
      </c>
      <c r="B52" s="679" t="s">
        <v>63</v>
      </c>
      <c r="C52" s="674">
        <v>0</v>
      </c>
      <c r="D52" s="675">
        <v>0</v>
      </c>
      <c r="E52" s="674">
        <v>0</v>
      </c>
      <c r="F52" s="675">
        <v>0</v>
      </c>
      <c r="G52" s="674">
        <v>0</v>
      </c>
      <c r="H52" s="675">
        <v>0</v>
      </c>
      <c r="I52" s="674">
        <v>0</v>
      </c>
      <c r="J52" s="675">
        <v>0</v>
      </c>
      <c r="K52" s="674">
        <f t="shared" si="1"/>
        <v>0</v>
      </c>
      <c r="L52" s="675">
        <f t="shared" si="1"/>
        <v>0</v>
      </c>
      <c r="M52" s="674">
        <f t="shared" si="1"/>
        <v>0</v>
      </c>
      <c r="N52" s="675">
        <f t="shared" si="1"/>
        <v>0</v>
      </c>
    </row>
    <row r="53" spans="1:14" ht="16.5" x14ac:dyDescent="0.25">
      <c r="A53" s="678">
        <v>2</v>
      </c>
      <c r="B53" s="679" t="s">
        <v>64</v>
      </c>
      <c r="C53" s="674">
        <v>0</v>
      </c>
      <c r="D53" s="675">
        <v>0</v>
      </c>
      <c r="E53" s="674">
        <v>0</v>
      </c>
      <c r="F53" s="675">
        <v>0</v>
      </c>
      <c r="G53" s="674">
        <v>0</v>
      </c>
      <c r="H53" s="675">
        <v>0</v>
      </c>
      <c r="I53" s="674">
        <v>0</v>
      </c>
      <c r="J53" s="675">
        <v>0</v>
      </c>
      <c r="K53" s="674">
        <f t="shared" si="1"/>
        <v>0</v>
      </c>
      <c r="L53" s="675">
        <f t="shared" si="1"/>
        <v>0</v>
      </c>
      <c r="M53" s="674">
        <f t="shared" si="1"/>
        <v>0</v>
      </c>
      <c r="N53" s="675">
        <f t="shared" si="1"/>
        <v>0</v>
      </c>
    </row>
    <row r="54" spans="1:14" ht="16.5" x14ac:dyDescent="0.25">
      <c r="A54" s="678">
        <v>3</v>
      </c>
      <c r="B54" s="679" t="s">
        <v>65</v>
      </c>
      <c r="C54" s="674">
        <v>0</v>
      </c>
      <c r="D54" s="675">
        <v>0</v>
      </c>
      <c r="E54" s="674">
        <v>0</v>
      </c>
      <c r="F54" s="675">
        <v>0</v>
      </c>
      <c r="G54" s="674">
        <v>0</v>
      </c>
      <c r="H54" s="675">
        <v>0</v>
      </c>
      <c r="I54" s="674">
        <v>0</v>
      </c>
      <c r="J54" s="675">
        <v>0</v>
      </c>
      <c r="K54" s="674">
        <f t="shared" si="1"/>
        <v>0</v>
      </c>
      <c r="L54" s="675">
        <f t="shared" si="1"/>
        <v>0</v>
      </c>
      <c r="M54" s="674">
        <f t="shared" si="1"/>
        <v>0</v>
      </c>
      <c r="N54" s="675">
        <f t="shared" si="1"/>
        <v>0</v>
      </c>
    </row>
    <row r="55" spans="1:14" s="657" customFormat="1" ht="16.5" x14ac:dyDescent="0.25">
      <c r="A55" s="672"/>
      <c r="B55" s="673" t="s">
        <v>66</v>
      </c>
      <c r="C55" s="680">
        <f t="shared" ref="C55:N55" si="7">SUM(C52:C54)</f>
        <v>0</v>
      </c>
      <c r="D55" s="681">
        <f t="shared" si="7"/>
        <v>0</v>
      </c>
      <c r="E55" s="680">
        <f t="shared" si="7"/>
        <v>0</v>
      </c>
      <c r="F55" s="681">
        <f t="shared" si="7"/>
        <v>0</v>
      </c>
      <c r="G55" s="680">
        <f t="shared" si="7"/>
        <v>0</v>
      </c>
      <c r="H55" s="681">
        <f t="shared" si="7"/>
        <v>0</v>
      </c>
      <c r="I55" s="680">
        <f t="shared" si="7"/>
        <v>0</v>
      </c>
      <c r="J55" s="681">
        <f t="shared" si="7"/>
        <v>0</v>
      </c>
      <c r="K55" s="680">
        <f t="shared" si="7"/>
        <v>0</v>
      </c>
      <c r="L55" s="681">
        <f t="shared" si="7"/>
        <v>0</v>
      </c>
      <c r="M55" s="680">
        <f t="shared" si="7"/>
        <v>0</v>
      </c>
      <c r="N55" s="681">
        <f t="shared" si="7"/>
        <v>0</v>
      </c>
    </row>
    <row r="56" spans="1:14" ht="16.5" x14ac:dyDescent="0.25">
      <c r="A56" s="672"/>
      <c r="B56" s="673" t="s">
        <v>920</v>
      </c>
      <c r="C56" s="674"/>
      <c r="D56" s="675"/>
      <c r="E56" s="674"/>
      <c r="F56" s="675"/>
      <c r="G56" s="674"/>
      <c r="H56" s="675"/>
      <c r="I56" s="674"/>
      <c r="J56" s="675"/>
      <c r="K56" s="674"/>
      <c r="L56" s="675"/>
      <c r="M56" s="674"/>
      <c r="N56" s="675"/>
    </row>
    <row r="57" spans="1:14" ht="16.5" x14ac:dyDescent="0.25">
      <c r="A57" s="678" t="s">
        <v>67</v>
      </c>
      <c r="B57" s="682" t="s">
        <v>68</v>
      </c>
      <c r="C57" s="674">
        <v>0</v>
      </c>
      <c r="D57" s="675">
        <v>0</v>
      </c>
      <c r="E57" s="674">
        <v>0</v>
      </c>
      <c r="F57" s="675">
        <v>0</v>
      </c>
      <c r="G57" s="674">
        <v>0</v>
      </c>
      <c r="H57" s="675">
        <v>0</v>
      </c>
      <c r="I57" s="674">
        <v>0</v>
      </c>
      <c r="J57" s="675">
        <v>0</v>
      </c>
      <c r="K57" s="674">
        <f t="shared" si="1"/>
        <v>0</v>
      </c>
      <c r="L57" s="675">
        <f t="shared" si="1"/>
        <v>0</v>
      </c>
      <c r="M57" s="674">
        <f t="shared" si="1"/>
        <v>0</v>
      </c>
      <c r="N57" s="675">
        <f t="shared" si="1"/>
        <v>0</v>
      </c>
    </row>
    <row r="58" spans="1:14" s="657" customFormat="1" ht="16.5" x14ac:dyDescent="0.25">
      <c r="A58" s="672"/>
      <c r="B58" s="673" t="s">
        <v>921</v>
      </c>
      <c r="C58" s="680">
        <f>SUM(C57)</f>
        <v>0</v>
      </c>
      <c r="D58" s="681">
        <f t="shared" ref="D58:J58" si="8">SUM(D57)</f>
        <v>0</v>
      </c>
      <c r="E58" s="680">
        <f t="shared" si="8"/>
        <v>0</v>
      </c>
      <c r="F58" s="681">
        <f t="shared" si="8"/>
        <v>0</v>
      </c>
      <c r="G58" s="680">
        <f t="shared" si="8"/>
        <v>0</v>
      </c>
      <c r="H58" s="681">
        <f t="shared" si="8"/>
        <v>0</v>
      </c>
      <c r="I58" s="680">
        <f t="shared" si="8"/>
        <v>0</v>
      </c>
      <c r="J58" s="681">
        <f t="shared" si="8"/>
        <v>0</v>
      </c>
      <c r="K58" s="680">
        <f t="shared" si="1"/>
        <v>0</v>
      </c>
      <c r="L58" s="681">
        <f t="shared" si="1"/>
        <v>0</v>
      </c>
      <c r="M58" s="680">
        <f t="shared" si="1"/>
        <v>0</v>
      </c>
      <c r="N58" s="681">
        <f t="shared" si="1"/>
        <v>0</v>
      </c>
    </row>
    <row r="59" spans="1:14" ht="16.5" x14ac:dyDescent="0.25">
      <c r="A59" s="672" t="s">
        <v>70</v>
      </c>
      <c r="B59" s="683" t="s">
        <v>931</v>
      </c>
      <c r="C59" s="680"/>
      <c r="D59" s="681"/>
      <c r="E59" s="680"/>
      <c r="F59" s="681"/>
      <c r="G59" s="674"/>
      <c r="H59" s="675"/>
      <c r="I59" s="674"/>
      <c r="J59" s="675"/>
      <c r="K59" s="674"/>
      <c r="L59" s="675"/>
      <c r="M59" s="674"/>
      <c r="N59" s="675"/>
    </row>
    <row r="60" spans="1:14" ht="16.5" x14ac:dyDescent="0.25">
      <c r="A60" s="678">
        <v>1</v>
      </c>
      <c r="B60" s="682" t="s">
        <v>72</v>
      </c>
      <c r="C60" s="674">
        <v>6</v>
      </c>
      <c r="D60" s="675">
        <v>0.8</v>
      </c>
      <c r="E60" s="674">
        <v>0</v>
      </c>
      <c r="F60" s="675">
        <v>0</v>
      </c>
      <c r="G60" s="674">
        <v>7</v>
      </c>
      <c r="H60" s="675">
        <v>0.94</v>
      </c>
      <c r="I60" s="674">
        <v>0</v>
      </c>
      <c r="J60" s="675">
        <v>0</v>
      </c>
      <c r="K60" s="674">
        <f t="shared" si="1"/>
        <v>-1</v>
      </c>
      <c r="L60" s="675">
        <f t="shared" si="1"/>
        <v>-0.1399999999999999</v>
      </c>
      <c r="M60" s="674">
        <f t="shared" si="1"/>
        <v>0</v>
      </c>
      <c r="N60" s="675">
        <f t="shared" si="1"/>
        <v>0</v>
      </c>
    </row>
    <row r="61" spans="1:14" ht="16.5" x14ac:dyDescent="0.25">
      <c r="A61" s="678">
        <v>2</v>
      </c>
      <c r="B61" s="682" t="s">
        <v>73</v>
      </c>
      <c r="C61" s="674">
        <v>1824</v>
      </c>
      <c r="D61" s="675">
        <v>3.0991</v>
      </c>
      <c r="E61" s="674">
        <v>0</v>
      </c>
      <c r="F61" s="675">
        <v>0</v>
      </c>
      <c r="G61" s="674">
        <v>4543</v>
      </c>
      <c r="H61" s="675">
        <v>10.094092</v>
      </c>
      <c r="I61" s="674">
        <v>0</v>
      </c>
      <c r="J61" s="675">
        <v>0</v>
      </c>
      <c r="K61" s="674">
        <f t="shared" si="1"/>
        <v>-2719</v>
      </c>
      <c r="L61" s="675">
        <f t="shared" si="1"/>
        <v>-6.9949919999999999</v>
      </c>
      <c r="M61" s="674">
        <f t="shared" si="1"/>
        <v>0</v>
      </c>
      <c r="N61" s="675">
        <f t="shared" si="1"/>
        <v>0</v>
      </c>
    </row>
    <row r="62" spans="1:14" ht="16.5" x14ac:dyDescent="0.25">
      <c r="A62" s="678">
        <v>3</v>
      </c>
      <c r="B62" s="682" t="s">
        <v>74</v>
      </c>
      <c r="C62" s="674">
        <v>0</v>
      </c>
      <c r="D62" s="675">
        <v>0</v>
      </c>
      <c r="E62" s="674">
        <v>0</v>
      </c>
      <c r="F62" s="675">
        <v>0</v>
      </c>
      <c r="G62" s="674">
        <v>0</v>
      </c>
      <c r="H62" s="675">
        <v>0</v>
      </c>
      <c r="I62" s="674">
        <v>0</v>
      </c>
      <c r="J62" s="675">
        <v>0</v>
      </c>
      <c r="K62" s="674">
        <f t="shared" si="1"/>
        <v>0</v>
      </c>
      <c r="L62" s="675">
        <f t="shared" si="1"/>
        <v>0</v>
      </c>
      <c r="M62" s="674">
        <f t="shared" si="1"/>
        <v>0</v>
      </c>
      <c r="N62" s="675">
        <f t="shared" si="1"/>
        <v>0</v>
      </c>
    </row>
    <row r="63" spans="1:14" ht="16.5" x14ac:dyDescent="0.25">
      <c r="A63" s="678">
        <v>4</v>
      </c>
      <c r="B63" s="682" t="s">
        <v>75</v>
      </c>
      <c r="C63" s="674">
        <v>0</v>
      </c>
      <c r="D63" s="675">
        <v>0</v>
      </c>
      <c r="E63" s="674">
        <v>0</v>
      </c>
      <c r="F63" s="675">
        <v>0</v>
      </c>
      <c r="G63" s="674">
        <v>0</v>
      </c>
      <c r="H63" s="675">
        <v>0</v>
      </c>
      <c r="I63" s="674">
        <v>0</v>
      </c>
      <c r="J63" s="675">
        <v>0</v>
      </c>
      <c r="K63" s="674">
        <f t="shared" si="1"/>
        <v>0</v>
      </c>
      <c r="L63" s="675">
        <f t="shared" si="1"/>
        <v>0</v>
      </c>
      <c r="M63" s="674">
        <f t="shared" si="1"/>
        <v>0</v>
      </c>
      <c r="N63" s="675">
        <f t="shared" si="1"/>
        <v>0</v>
      </c>
    </row>
    <row r="64" spans="1:14" s="657" customFormat="1" ht="16.5" x14ac:dyDescent="0.25">
      <c r="A64" s="672"/>
      <c r="B64" s="673" t="s">
        <v>678</v>
      </c>
      <c r="C64" s="680">
        <f>SUM(C60:C63)</f>
        <v>1830</v>
      </c>
      <c r="D64" s="681">
        <f t="shared" ref="D64:J64" si="9">SUM(D60:D63)</f>
        <v>3.8990999999999998</v>
      </c>
      <c r="E64" s="680">
        <f t="shared" si="9"/>
        <v>0</v>
      </c>
      <c r="F64" s="681">
        <f t="shared" si="9"/>
        <v>0</v>
      </c>
      <c r="G64" s="680">
        <f t="shared" si="9"/>
        <v>4550</v>
      </c>
      <c r="H64" s="681">
        <f t="shared" si="9"/>
        <v>11.034091999999999</v>
      </c>
      <c r="I64" s="680">
        <f t="shared" si="9"/>
        <v>0</v>
      </c>
      <c r="J64" s="681">
        <f t="shared" si="9"/>
        <v>0</v>
      </c>
      <c r="K64" s="680">
        <f t="shared" si="1"/>
        <v>-2720</v>
      </c>
      <c r="L64" s="681">
        <f t="shared" si="1"/>
        <v>-7.1349919999999996</v>
      </c>
      <c r="M64" s="680">
        <f t="shared" si="1"/>
        <v>0</v>
      </c>
      <c r="N64" s="681">
        <f t="shared" si="1"/>
        <v>0</v>
      </c>
    </row>
    <row r="65" spans="1:14" s="657" customFormat="1" ht="16.5" x14ac:dyDescent="0.25">
      <c r="A65" s="672" t="s">
        <v>77</v>
      </c>
      <c r="B65" s="673" t="s">
        <v>78</v>
      </c>
      <c r="C65" s="680"/>
      <c r="D65" s="681"/>
      <c r="E65" s="680"/>
      <c r="F65" s="681"/>
      <c r="G65" s="680"/>
      <c r="H65" s="681"/>
      <c r="I65" s="680"/>
      <c r="J65" s="681"/>
      <c r="K65" s="680"/>
      <c r="L65" s="681"/>
      <c r="M65" s="680"/>
      <c r="N65" s="681"/>
    </row>
    <row r="66" spans="1:14" s="657" customFormat="1" ht="16.5" x14ac:dyDescent="0.25">
      <c r="A66" s="678">
        <v>1</v>
      </c>
      <c r="B66" s="682" t="s">
        <v>79</v>
      </c>
      <c r="C66" s="674">
        <v>0</v>
      </c>
      <c r="D66" s="675">
        <v>0</v>
      </c>
      <c r="E66" s="674">
        <v>0</v>
      </c>
      <c r="F66" s="675">
        <v>0</v>
      </c>
      <c r="G66" s="674">
        <v>0</v>
      </c>
      <c r="H66" s="675">
        <v>0</v>
      </c>
      <c r="I66" s="674">
        <v>0</v>
      </c>
      <c r="J66" s="675">
        <v>0</v>
      </c>
      <c r="K66" s="674">
        <f t="shared" ref="K66:N68" si="10">C66-G66</f>
        <v>0</v>
      </c>
      <c r="L66" s="675">
        <f t="shared" si="10"/>
        <v>0</v>
      </c>
      <c r="M66" s="674">
        <f t="shared" si="10"/>
        <v>0</v>
      </c>
      <c r="N66" s="675">
        <f t="shared" si="10"/>
        <v>0</v>
      </c>
    </row>
    <row r="67" spans="1:14" s="657" customFormat="1" ht="16.5" x14ac:dyDescent="0.25">
      <c r="A67" s="678">
        <v>2</v>
      </c>
      <c r="B67" s="682" t="s">
        <v>80</v>
      </c>
      <c r="C67" s="674">
        <v>0</v>
      </c>
      <c r="D67" s="675">
        <v>0</v>
      </c>
      <c r="E67" s="674">
        <v>0</v>
      </c>
      <c r="F67" s="675">
        <v>0</v>
      </c>
      <c r="G67" s="674">
        <v>0</v>
      </c>
      <c r="H67" s="675">
        <v>0</v>
      </c>
      <c r="I67" s="674">
        <v>0</v>
      </c>
      <c r="J67" s="675">
        <v>0</v>
      </c>
      <c r="K67" s="674">
        <f>C67-G67</f>
        <v>0</v>
      </c>
      <c r="L67" s="675">
        <f>D67-H67</f>
        <v>0</v>
      </c>
      <c r="M67" s="674">
        <f>E67-I67</f>
        <v>0</v>
      </c>
      <c r="N67" s="675">
        <f>F67-J67</f>
        <v>0</v>
      </c>
    </row>
    <row r="68" spans="1:14" s="657" customFormat="1" ht="16.5" x14ac:dyDescent="0.25">
      <c r="A68" s="672"/>
      <c r="B68" s="673" t="s">
        <v>923</v>
      </c>
      <c r="C68" s="680">
        <f t="shared" ref="C68:J68" si="11">SUM(C66:C67)</f>
        <v>0</v>
      </c>
      <c r="D68" s="681">
        <f t="shared" si="11"/>
        <v>0</v>
      </c>
      <c r="E68" s="680">
        <f t="shared" si="11"/>
        <v>0</v>
      </c>
      <c r="F68" s="681">
        <f t="shared" si="11"/>
        <v>0</v>
      </c>
      <c r="G68" s="680">
        <f t="shared" si="11"/>
        <v>0</v>
      </c>
      <c r="H68" s="681">
        <f t="shared" si="11"/>
        <v>0</v>
      </c>
      <c r="I68" s="680">
        <f t="shared" si="11"/>
        <v>0</v>
      </c>
      <c r="J68" s="681">
        <f t="shared" si="11"/>
        <v>0</v>
      </c>
      <c r="K68" s="674">
        <f t="shared" si="10"/>
        <v>0</v>
      </c>
      <c r="L68" s="675">
        <f t="shared" si="10"/>
        <v>0</v>
      </c>
      <c r="M68" s="674">
        <f t="shared" si="10"/>
        <v>0</v>
      </c>
      <c r="N68" s="675">
        <f t="shared" si="10"/>
        <v>0</v>
      </c>
    </row>
    <row r="69" spans="1:14" s="657" customFormat="1" ht="16.5" x14ac:dyDescent="0.25">
      <c r="A69" s="672"/>
      <c r="B69" s="673" t="s">
        <v>580</v>
      </c>
      <c r="C69" s="680">
        <f t="shared" ref="C69:J69" si="12">C50+C55+C58+C64+C68</f>
        <v>21857</v>
      </c>
      <c r="D69" s="681">
        <f t="shared" si="12"/>
        <v>1491.9758506500002</v>
      </c>
      <c r="E69" s="680">
        <f t="shared" si="12"/>
        <v>23593</v>
      </c>
      <c r="F69" s="681">
        <f t="shared" si="12"/>
        <v>509.69019000000003</v>
      </c>
      <c r="G69" s="680">
        <f t="shared" si="12"/>
        <v>32300</v>
      </c>
      <c r="H69" s="681">
        <f t="shared" si="12"/>
        <v>2387.6022319999997</v>
      </c>
      <c r="I69" s="680">
        <f t="shared" si="12"/>
        <v>28070</v>
      </c>
      <c r="J69" s="681">
        <f t="shared" si="12"/>
        <v>613.63675999999998</v>
      </c>
      <c r="K69" s="680">
        <f>C69-G69</f>
        <v>-10443</v>
      </c>
      <c r="L69" s="681">
        <f>D69-H69</f>
        <v>-895.62638134999952</v>
      </c>
      <c r="M69" s="680">
        <f>E69-I69</f>
        <v>-4477</v>
      </c>
      <c r="N69" s="681">
        <f>F69-J69</f>
        <v>-103.94656999999995</v>
      </c>
    </row>
  </sheetData>
  <mergeCells count="15">
    <mergeCell ref="A1:N1"/>
    <mergeCell ref="A2:N2"/>
    <mergeCell ref="A3:N3"/>
    <mergeCell ref="C4:F4"/>
    <mergeCell ref="G4:J4"/>
    <mergeCell ref="K4:N4"/>
    <mergeCell ref="K5:L5"/>
    <mergeCell ref="M5:N5"/>
    <mergeCell ref="A50:B50"/>
    <mergeCell ref="A5:A6"/>
    <mergeCell ref="B5:B6"/>
    <mergeCell ref="C5:D5"/>
    <mergeCell ref="E5:F5"/>
    <mergeCell ref="G5:H5"/>
    <mergeCell ref="I5:J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7"/>
  <sheetViews>
    <sheetView workbookViewId="0">
      <selection sqref="A1:N1"/>
    </sheetView>
  </sheetViews>
  <sheetFormatPr defaultRowHeight="15" x14ac:dyDescent="0.2"/>
  <cols>
    <col min="1" max="1" width="3.85546875" style="699" bestFit="1" customWidth="1"/>
    <col min="2" max="2" width="31.28515625" style="141" customWidth="1"/>
    <col min="3" max="3" width="6.42578125" style="141" bestFit="1" customWidth="1"/>
    <col min="4" max="4" width="8.42578125" style="700" customWidth="1"/>
    <col min="5" max="5" width="6.42578125" style="141" bestFit="1" customWidth="1"/>
    <col min="6" max="6" width="8.28515625" style="700" customWidth="1"/>
    <col min="7" max="7" width="6.42578125" style="141" bestFit="1" customWidth="1"/>
    <col min="8" max="10" width="8.42578125" style="700" customWidth="1"/>
    <col min="11" max="11" width="7.85546875" style="700" customWidth="1"/>
    <col min="12" max="13" width="8.85546875" style="508" bestFit="1" customWidth="1"/>
    <col min="14" max="14" width="9.7109375" style="508" customWidth="1"/>
    <col min="15" max="16" width="9.140625" style="684" customWidth="1"/>
    <col min="17" max="16384" width="9.140625" style="684"/>
  </cols>
  <sheetData>
    <row r="1" spans="1:14" ht="18" x14ac:dyDescent="0.25">
      <c r="A1" s="1196" t="s">
        <v>1153</v>
      </c>
      <c r="B1" s="1196"/>
      <c r="C1" s="1196"/>
      <c r="D1" s="1196"/>
      <c r="E1" s="1196"/>
      <c r="F1" s="1196"/>
      <c r="G1" s="1196"/>
      <c r="H1" s="1196"/>
      <c r="I1" s="1196"/>
      <c r="J1" s="1196"/>
      <c r="K1" s="1196"/>
      <c r="L1" s="1196"/>
      <c r="M1" s="1196"/>
      <c r="N1" s="1197"/>
    </row>
    <row r="2" spans="1:14" ht="15.75" x14ac:dyDescent="0.25">
      <c r="A2" s="1198" t="s">
        <v>932</v>
      </c>
      <c r="B2" s="1199"/>
      <c r="C2" s="1199"/>
      <c r="D2" s="1199"/>
      <c r="E2" s="1199"/>
      <c r="F2" s="1199"/>
      <c r="G2" s="1199"/>
      <c r="H2" s="1199"/>
      <c r="I2" s="1199"/>
      <c r="J2" s="1199"/>
      <c r="K2" s="1199"/>
      <c r="L2" s="1199"/>
      <c r="M2" s="1199"/>
      <c r="N2" s="1200"/>
    </row>
    <row r="3" spans="1:14" ht="15.75" x14ac:dyDescent="0.2">
      <c r="A3" s="1201" t="s">
        <v>85</v>
      </c>
      <c r="B3" s="1203" t="s">
        <v>572</v>
      </c>
      <c r="C3" s="1186" t="s">
        <v>933</v>
      </c>
      <c r="D3" s="1186"/>
      <c r="E3" s="1186"/>
      <c r="F3" s="1186"/>
      <c r="G3" s="1186"/>
      <c r="H3" s="1186"/>
      <c r="I3" s="1205" t="s">
        <v>934</v>
      </c>
      <c r="J3" s="1205"/>
      <c r="K3" s="1205"/>
      <c r="L3" s="1206" t="s">
        <v>935</v>
      </c>
      <c r="M3" s="1206"/>
      <c r="N3" s="1206"/>
    </row>
    <row r="4" spans="1:14" ht="15.75" x14ac:dyDescent="0.25">
      <c r="A4" s="1202"/>
      <c r="B4" s="1204"/>
      <c r="C4" s="1207" t="s">
        <v>936</v>
      </c>
      <c r="D4" s="1207"/>
      <c r="E4" s="1207" t="s">
        <v>937</v>
      </c>
      <c r="F4" s="1207"/>
      <c r="G4" s="1207" t="s">
        <v>938</v>
      </c>
      <c r="H4" s="1207"/>
      <c r="I4" s="685" t="s">
        <v>936</v>
      </c>
      <c r="J4" s="685" t="s">
        <v>937</v>
      </c>
      <c r="K4" s="685" t="s">
        <v>938</v>
      </c>
      <c r="L4" s="686" t="s">
        <v>936</v>
      </c>
      <c r="M4" s="686" t="s">
        <v>937</v>
      </c>
      <c r="N4" s="686" t="s">
        <v>938</v>
      </c>
    </row>
    <row r="5" spans="1:14" s="132" customFormat="1" ht="24" x14ac:dyDescent="0.25">
      <c r="A5" s="687" t="s">
        <v>135</v>
      </c>
      <c r="B5" s="101" t="s">
        <v>13</v>
      </c>
      <c r="C5" s="688" t="s">
        <v>8</v>
      </c>
      <c r="D5" s="689" t="s">
        <v>939</v>
      </c>
      <c r="E5" s="688" t="s">
        <v>8</v>
      </c>
      <c r="F5" s="689" t="s">
        <v>939</v>
      </c>
      <c r="G5" s="688" t="s">
        <v>8</v>
      </c>
      <c r="H5" s="689" t="s">
        <v>939</v>
      </c>
      <c r="I5" s="689" t="s">
        <v>939</v>
      </c>
      <c r="J5" s="689" t="s">
        <v>939</v>
      </c>
      <c r="K5" s="689" t="s">
        <v>939</v>
      </c>
      <c r="L5" s="690" t="s">
        <v>940</v>
      </c>
      <c r="M5" s="690" t="s">
        <v>940</v>
      </c>
      <c r="N5" s="690" t="s">
        <v>940</v>
      </c>
    </row>
    <row r="6" spans="1:14" x14ac:dyDescent="0.2">
      <c r="A6" s="691">
        <v>1</v>
      </c>
      <c r="B6" s="692" t="str">
        <f>[5]GSS!B6</f>
        <v>Canara Bank</v>
      </c>
      <c r="C6" s="82">
        <f>[5]GSS!CW6</f>
        <v>441</v>
      </c>
      <c r="D6" s="693">
        <f>[5]GSS!CX6</f>
        <v>852</v>
      </c>
      <c r="E6" s="82">
        <f>[5]GSS!CY6</f>
        <v>781</v>
      </c>
      <c r="F6" s="693">
        <f>[5]GSS!CZ6</f>
        <v>4955</v>
      </c>
      <c r="G6" s="82">
        <f>[5]GSS!DA6</f>
        <v>189</v>
      </c>
      <c r="H6" s="693">
        <f>[5]GSS!DB6</f>
        <v>1671</v>
      </c>
      <c r="I6" s="693">
        <f>[5]GSS!DC6</f>
        <v>145</v>
      </c>
      <c r="J6" s="693">
        <f>[5]GSS!DD6</f>
        <v>1221</v>
      </c>
      <c r="K6" s="693">
        <f>[5]GSS!DE6</f>
        <v>189</v>
      </c>
      <c r="L6" s="694">
        <f>[5]GSS!DF6</f>
        <v>17.018779342723008</v>
      </c>
      <c r="M6" s="694">
        <f>[5]GSS!DG6</f>
        <v>24.641775983854693</v>
      </c>
      <c r="N6" s="694">
        <f>[5]GSS!DH6</f>
        <v>11.310592459605028</v>
      </c>
    </row>
    <row r="7" spans="1:14" x14ac:dyDescent="0.2">
      <c r="A7" s="691">
        <v>2</v>
      </c>
      <c r="B7" s="692" t="str">
        <f>[5]GSS!B7</f>
        <v>State Bank of India</v>
      </c>
      <c r="C7" s="82">
        <f>[5]GSS!CW7</f>
        <v>148</v>
      </c>
      <c r="D7" s="693">
        <f>[5]GSS!CX7</f>
        <v>319.39</v>
      </c>
      <c r="E7" s="82">
        <f>[5]GSS!CY7</f>
        <v>64</v>
      </c>
      <c r="F7" s="693">
        <f>[5]GSS!CZ7</f>
        <v>214.23</v>
      </c>
      <c r="G7" s="82">
        <f>[5]GSS!DA7</f>
        <v>219</v>
      </c>
      <c r="H7" s="693">
        <f>[5]GSS!DB7</f>
        <v>639.35</v>
      </c>
      <c r="I7" s="693">
        <f>[5]GSS!DC7</f>
        <v>109.8</v>
      </c>
      <c r="J7" s="693">
        <f>[5]GSS!DD7</f>
        <v>67.2</v>
      </c>
      <c r="K7" s="693">
        <f>[5]GSS!DE7</f>
        <v>179.22</v>
      </c>
      <c r="L7" s="694">
        <f>[5]GSS!DF7</f>
        <v>34.378033125645764</v>
      </c>
      <c r="M7" s="694">
        <f>[5]GSS!DG7</f>
        <v>31.36815572048733</v>
      </c>
      <c r="N7" s="694">
        <f>[5]GSS!DH7</f>
        <v>28.031594588253693</v>
      </c>
    </row>
    <row r="8" spans="1:14" x14ac:dyDescent="0.2">
      <c r="A8" s="691">
        <v>3</v>
      </c>
      <c r="B8" s="692" t="str">
        <f>[5]GSS!B8</f>
        <v>Union Bank Of India</v>
      </c>
      <c r="C8" s="82">
        <f>[5]GSS!CW8</f>
        <v>0</v>
      </c>
      <c r="D8" s="693">
        <f>[5]GSS!CX8</f>
        <v>0</v>
      </c>
      <c r="E8" s="82">
        <f>[5]GSS!CY8</f>
        <v>0</v>
      </c>
      <c r="F8" s="693">
        <f>[5]GSS!CZ8</f>
        <v>0</v>
      </c>
      <c r="G8" s="82">
        <f>[5]GSS!DA8</f>
        <v>0</v>
      </c>
      <c r="H8" s="693">
        <f>[5]GSS!DB8</f>
        <v>0</v>
      </c>
      <c r="I8" s="693">
        <f>[5]GSS!DC8</f>
        <v>0</v>
      </c>
      <c r="J8" s="693">
        <f>[5]GSS!DD8</f>
        <v>0</v>
      </c>
      <c r="K8" s="693">
        <f>[5]GSS!DE8</f>
        <v>0</v>
      </c>
      <c r="L8" s="694" t="e">
        <f>[5]GSS!DF8</f>
        <v>#DIV/0!</v>
      </c>
      <c r="M8" s="694" t="e">
        <f>[5]GSS!DG8</f>
        <v>#DIV/0!</v>
      </c>
      <c r="N8" s="694" t="e">
        <f>[5]GSS!DH8</f>
        <v>#DIV/0!</v>
      </c>
    </row>
    <row r="9" spans="1:14" x14ac:dyDescent="0.2">
      <c r="A9" s="691">
        <v>4</v>
      </c>
      <c r="B9" s="692" t="str">
        <f>[5]GSS!B9</f>
        <v>Bank of Baroda</v>
      </c>
      <c r="C9" s="82">
        <f>[5]GSS!CW9</f>
        <v>0</v>
      </c>
      <c r="D9" s="693">
        <f>[5]GSS!CX9</f>
        <v>0</v>
      </c>
      <c r="E9" s="82">
        <f>[5]GSS!CY9</f>
        <v>0</v>
      </c>
      <c r="F9" s="693">
        <f>[5]GSS!CZ9</f>
        <v>0</v>
      </c>
      <c r="G9" s="82">
        <f>[5]GSS!DA9</f>
        <v>0</v>
      </c>
      <c r="H9" s="693">
        <f>[5]GSS!DB9</f>
        <v>0</v>
      </c>
      <c r="I9" s="693">
        <f>[5]GSS!DC9</f>
        <v>0</v>
      </c>
      <c r="J9" s="693">
        <f>[5]GSS!DD9</f>
        <v>0</v>
      </c>
      <c r="K9" s="693">
        <f>[5]GSS!DE9</f>
        <v>0</v>
      </c>
      <c r="L9" s="694" t="e">
        <f>[5]GSS!DF9</f>
        <v>#DIV/0!</v>
      </c>
      <c r="M9" s="694" t="e">
        <f>[5]GSS!DG9</f>
        <v>#DIV/0!</v>
      </c>
      <c r="N9" s="694" t="e">
        <f>[5]GSS!DH9</f>
        <v>#DIV/0!</v>
      </c>
    </row>
    <row r="10" spans="1:14" s="132" customFormat="1" ht="15.75" x14ac:dyDescent="0.25">
      <c r="A10" s="687"/>
      <c r="B10" s="101" t="s">
        <v>18</v>
      </c>
      <c r="C10" s="101">
        <f>[5]GSS!CW10</f>
        <v>589</v>
      </c>
      <c r="D10" s="685">
        <f>[5]GSS!CX10</f>
        <v>1171.3899999999999</v>
      </c>
      <c r="E10" s="101">
        <f>[5]GSS!CY10</f>
        <v>845</v>
      </c>
      <c r="F10" s="685">
        <f>[5]GSS!CZ10</f>
        <v>5169.2299999999996</v>
      </c>
      <c r="G10" s="101">
        <f>[5]GSS!DA10</f>
        <v>408</v>
      </c>
      <c r="H10" s="685">
        <f>[5]GSS!DB10</f>
        <v>2310.35</v>
      </c>
      <c r="I10" s="685">
        <f>[5]GSS!DC10</f>
        <v>254.8</v>
      </c>
      <c r="J10" s="685">
        <f>[5]GSS!DD10</f>
        <v>1288.2</v>
      </c>
      <c r="K10" s="685">
        <f>[5]GSS!DE10</f>
        <v>368.22</v>
      </c>
      <c r="L10" s="686">
        <f>[5]GSS!DF10</f>
        <v>21.75193573446931</v>
      </c>
      <c r="M10" s="686">
        <f>[5]GSS!DG10</f>
        <v>24.920539422699324</v>
      </c>
      <c r="N10" s="686">
        <f>[5]GSS!DH10</f>
        <v>15.937844915272578</v>
      </c>
    </row>
    <row r="11" spans="1:14" ht="15.75" x14ac:dyDescent="0.25">
      <c r="A11" s="695"/>
      <c r="B11" s="101" t="s">
        <v>651</v>
      </c>
      <c r="C11" s="82"/>
      <c r="D11" s="693"/>
      <c r="E11" s="82"/>
      <c r="F11" s="693"/>
      <c r="G11" s="82"/>
      <c r="H11" s="693"/>
      <c r="I11" s="693"/>
      <c r="J11" s="693"/>
      <c r="K11" s="693"/>
      <c r="L11" s="694"/>
      <c r="M11" s="694"/>
      <c r="N11" s="694"/>
    </row>
    <row r="12" spans="1:14" x14ac:dyDescent="0.2">
      <c r="A12" s="691">
        <v>5</v>
      </c>
      <c r="B12" s="692" t="str">
        <f>[5]GSS!B12</f>
        <v>Bank of India</v>
      </c>
      <c r="C12" s="82">
        <f>[5]GSS!CW12</f>
        <v>271</v>
      </c>
      <c r="D12" s="693">
        <f>[5]GSS!CX12</f>
        <v>1387</v>
      </c>
      <c r="E12" s="82">
        <f>[5]GSS!CY12</f>
        <v>0</v>
      </c>
      <c r="F12" s="693">
        <f>[5]GSS!CZ12</f>
        <v>0</v>
      </c>
      <c r="G12" s="82">
        <f>[5]GSS!DA12</f>
        <v>0</v>
      </c>
      <c r="H12" s="693">
        <f>[5]GSS!DB12</f>
        <v>0</v>
      </c>
      <c r="I12" s="693">
        <f>[5]GSS!DC12</f>
        <v>149</v>
      </c>
      <c r="J12" s="693">
        <f>[5]GSS!DD12</f>
        <v>0</v>
      </c>
      <c r="K12" s="693">
        <f>[5]GSS!DE12</f>
        <v>0</v>
      </c>
      <c r="L12" s="694">
        <f>[5]GSS!DF12</f>
        <v>10.742609949531362</v>
      </c>
      <c r="M12" s="694" t="e">
        <f>[5]GSS!DG12</f>
        <v>#DIV/0!</v>
      </c>
      <c r="N12" s="694" t="e">
        <f>[5]GSS!DH12</f>
        <v>#DIV/0!</v>
      </c>
    </row>
    <row r="13" spans="1:14" x14ac:dyDescent="0.2">
      <c r="A13" s="691">
        <v>6</v>
      </c>
      <c r="B13" s="692" t="str">
        <f>[5]GSS!B13</f>
        <v>Bank of Maharastra</v>
      </c>
      <c r="C13" s="82">
        <f>[5]GSS!CW13</f>
        <v>0</v>
      </c>
      <c r="D13" s="693">
        <f>[5]GSS!CX13</f>
        <v>0</v>
      </c>
      <c r="E13" s="82">
        <f>[5]GSS!CY13</f>
        <v>0</v>
      </c>
      <c r="F13" s="693">
        <f>[5]GSS!CZ13</f>
        <v>0</v>
      </c>
      <c r="G13" s="82">
        <f>[5]GSS!DA13</f>
        <v>0</v>
      </c>
      <c r="H13" s="693">
        <f>[5]GSS!DB13</f>
        <v>0</v>
      </c>
      <c r="I13" s="693">
        <f>[5]GSS!DC13</f>
        <v>0</v>
      </c>
      <c r="J13" s="693">
        <f>[5]GSS!DD13</f>
        <v>0</v>
      </c>
      <c r="K13" s="693">
        <f>[5]GSS!DE13</f>
        <v>0</v>
      </c>
      <c r="L13" s="694" t="e">
        <f>[5]GSS!DF13</f>
        <v>#DIV/0!</v>
      </c>
      <c r="M13" s="694" t="e">
        <f>[5]GSS!DG13</f>
        <v>#DIV/0!</v>
      </c>
      <c r="N13" s="694" t="e">
        <f>[5]GSS!DH13</f>
        <v>#DIV/0!</v>
      </c>
    </row>
    <row r="14" spans="1:14" x14ac:dyDescent="0.2">
      <c r="A14" s="691">
        <v>7</v>
      </c>
      <c r="B14" s="692" t="str">
        <f>[5]GSS!B14</f>
        <v>Central Bank of India</v>
      </c>
      <c r="C14" s="82">
        <f>[5]GSS!CW14</f>
        <v>0</v>
      </c>
      <c r="D14" s="693">
        <f>[5]GSS!CX14</f>
        <v>0</v>
      </c>
      <c r="E14" s="82">
        <f>[5]GSS!CY14</f>
        <v>0</v>
      </c>
      <c r="F14" s="693">
        <f>[5]GSS!CZ14</f>
        <v>0</v>
      </c>
      <c r="G14" s="82">
        <f>[5]GSS!DA14</f>
        <v>0</v>
      </c>
      <c r="H14" s="693">
        <f>[5]GSS!DB14</f>
        <v>0</v>
      </c>
      <c r="I14" s="693">
        <f>[5]GSS!DC14</f>
        <v>0</v>
      </c>
      <c r="J14" s="693">
        <f>[5]GSS!DD14</f>
        <v>0</v>
      </c>
      <c r="K14" s="693">
        <f>[5]GSS!DE14</f>
        <v>0</v>
      </c>
      <c r="L14" s="694" t="e">
        <f>[5]GSS!DF14</f>
        <v>#DIV/0!</v>
      </c>
      <c r="M14" s="694" t="e">
        <f>[5]GSS!DG14</f>
        <v>#DIV/0!</v>
      </c>
      <c r="N14" s="694" t="e">
        <f>[5]GSS!DH14</f>
        <v>#DIV/0!</v>
      </c>
    </row>
    <row r="15" spans="1:14" x14ac:dyDescent="0.2">
      <c r="A15" s="691">
        <v>8</v>
      </c>
      <c r="B15" s="692" t="str">
        <f>[5]GSS!B15</f>
        <v xml:space="preserve">Indian Bank </v>
      </c>
      <c r="C15" s="82">
        <f>[5]GSS!CW15</f>
        <v>0</v>
      </c>
      <c r="D15" s="693">
        <f>[5]GSS!CX15</f>
        <v>0</v>
      </c>
      <c r="E15" s="82">
        <f>[5]GSS!CY15</f>
        <v>0</v>
      </c>
      <c r="F15" s="693">
        <f>[5]GSS!CZ15</f>
        <v>0</v>
      </c>
      <c r="G15" s="82">
        <f>[5]GSS!DA15</f>
        <v>0</v>
      </c>
      <c r="H15" s="693">
        <f>[5]GSS!DB15</f>
        <v>0</v>
      </c>
      <c r="I15" s="693">
        <f>[5]GSS!DC15</f>
        <v>0</v>
      </c>
      <c r="J15" s="693">
        <f>[5]GSS!DD15</f>
        <v>0</v>
      </c>
      <c r="K15" s="693">
        <f>[5]GSS!DE15</f>
        <v>0</v>
      </c>
      <c r="L15" s="694" t="e">
        <f>[5]GSS!DF15</f>
        <v>#DIV/0!</v>
      </c>
      <c r="M15" s="694" t="e">
        <f>[5]GSS!DG15</f>
        <v>#DIV/0!</v>
      </c>
      <c r="N15" s="694" t="e">
        <f>[5]GSS!DH15</f>
        <v>#DIV/0!</v>
      </c>
    </row>
    <row r="16" spans="1:14" x14ac:dyDescent="0.2">
      <c r="A16" s="691">
        <v>9</v>
      </c>
      <c r="B16" s="692" t="str">
        <f>[5]GSS!B16</f>
        <v>Indian Overseas Bank</v>
      </c>
      <c r="C16" s="82">
        <f>[5]GSS!CW16</f>
        <v>0</v>
      </c>
      <c r="D16" s="693">
        <f>[5]GSS!CX16</f>
        <v>0</v>
      </c>
      <c r="E16" s="82">
        <f>[5]GSS!CY16</f>
        <v>0</v>
      </c>
      <c r="F16" s="693">
        <f>[5]GSS!CZ16</f>
        <v>0</v>
      </c>
      <c r="G16" s="82">
        <f>[5]GSS!DA16</f>
        <v>0</v>
      </c>
      <c r="H16" s="693">
        <f>[5]GSS!DB16</f>
        <v>0</v>
      </c>
      <c r="I16" s="693">
        <f>[5]GSS!DC16</f>
        <v>0</v>
      </c>
      <c r="J16" s="693">
        <f>[5]GSS!DD16</f>
        <v>0</v>
      </c>
      <c r="K16" s="693">
        <f>[5]GSS!DE16</f>
        <v>0</v>
      </c>
      <c r="L16" s="694" t="e">
        <f>[5]GSS!DF16</f>
        <v>#DIV/0!</v>
      </c>
      <c r="M16" s="694" t="e">
        <f>[5]GSS!DG16</f>
        <v>#DIV/0!</v>
      </c>
      <c r="N16" s="694" t="e">
        <f>[5]GSS!DH16</f>
        <v>#DIV/0!</v>
      </c>
    </row>
    <row r="17" spans="1:14" x14ac:dyDescent="0.2">
      <c r="A17" s="691">
        <v>10</v>
      </c>
      <c r="B17" s="692" t="str">
        <f>[5]GSS!B17</f>
        <v>Punjab National Bank</v>
      </c>
      <c r="C17" s="82">
        <f>[5]GSS!CW17</f>
        <v>156</v>
      </c>
      <c r="D17" s="693">
        <f>[5]GSS!CX17</f>
        <v>487.21</v>
      </c>
      <c r="E17" s="82">
        <f>[5]GSS!CY17</f>
        <v>75</v>
      </c>
      <c r="F17" s="693">
        <f>[5]GSS!CZ17</f>
        <v>279</v>
      </c>
      <c r="G17" s="82">
        <f>[5]GSS!DA17</f>
        <v>10</v>
      </c>
      <c r="H17" s="693">
        <f>[5]GSS!DB17</f>
        <v>75</v>
      </c>
      <c r="I17" s="693">
        <f>[5]GSS!DC17</f>
        <v>91.49</v>
      </c>
      <c r="J17" s="693">
        <f>[5]GSS!DD17</f>
        <v>152</v>
      </c>
      <c r="K17" s="693">
        <f>[5]GSS!DE17</f>
        <v>41</v>
      </c>
      <c r="L17" s="694">
        <f>[5]GSS!DF17</f>
        <v>18.778350198066544</v>
      </c>
      <c r="M17" s="694">
        <f>[5]GSS!DG17</f>
        <v>54.480286738351261</v>
      </c>
      <c r="N17" s="694">
        <f>[5]GSS!DH17</f>
        <v>54.666666666666664</v>
      </c>
    </row>
    <row r="18" spans="1:14" x14ac:dyDescent="0.2">
      <c r="A18" s="691">
        <v>11</v>
      </c>
      <c r="B18" s="692" t="str">
        <f>[5]GSS!B18</f>
        <v>Punjab and Synd Bank</v>
      </c>
      <c r="C18" s="82">
        <f>[5]GSS!CW18</f>
        <v>0</v>
      </c>
      <c r="D18" s="693">
        <f>[5]GSS!CX18</f>
        <v>0</v>
      </c>
      <c r="E18" s="82">
        <f>[5]GSS!CY18</f>
        <v>0</v>
      </c>
      <c r="F18" s="693">
        <f>[5]GSS!CZ18</f>
        <v>0</v>
      </c>
      <c r="G18" s="82">
        <f>[5]GSS!DA18</f>
        <v>0</v>
      </c>
      <c r="H18" s="693">
        <f>[5]GSS!DB18</f>
        <v>0</v>
      </c>
      <c r="I18" s="693">
        <f>[5]GSS!DC18</f>
        <v>0</v>
      </c>
      <c r="J18" s="693">
        <f>[5]GSS!DD18</f>
        <v>0</v>
      </c>
      <c r="K18" s="693">
        <f>[5]GSS!DE18</f>
        <v>0</v>
      </c>
      <c r="L18" s="694" t="e">
        <f>[5]GSS!DF18</f>
        <v>#DIV/0!</v>
      </c>
      <c r="M18" s="694" t="e">
        <f>[5]GSS!DG18</f>
        <v>#DIV/0!</v>
      </c>
      <c r="N18" s="694" t="e">
        <f>[5]GSS!DH18</f>
        <v>#DIV/0!</v>
      </c>
    </row>
    <row r="19" spans="1:14" x14ac:dyDescent="0.2">
      <c r="A19" s="691">
        <v>12</v>
      </c>
      <c r="B19" s="692" t="str">
        <f>[5]GSS!B19</f>
        <v>UCO Bank</v>
      </c>
      <c r="C19" s="82">
        <f>[5]GSS!CW19</f>
        <v>0</v>
      </c>
      <c r="D19" s="693">
        <f>[5]GSS!CX19</f>
        <v>0</v>
      </c>
      <c r="E19" s="82">
        <f>[5]GSS!CY19</f>
        <v>1011</v>
      </c>
      <c r="F19" s="693">
        <f>[5]GSS!CZ19</f>
        <v>215</v>
      </c>
      <c r="G19" s="82">
        <f>[5]GSS!DA19</f>
        <v>897</v>
      </c>
      <c r="H19" s="693">
        <f>[5]GSS!DB19</f>
        <v>113</v>
      </c>
      <c r="I19" s="693">
        <f>[5]GSS!DC19</f>
        <v>0</v>
      </c>
      <c r="J19" s="693">
        <f>[5]GSS!DD19</f>
        <v>0</v>
      </c>
      <c r="K19" s="693">
        <f>[5]GSS!DE19</f>
        <v>0</v>
      </c>
      <c r="L19" s="694" t="e">
        <f>[5]GSS!DF19</f>
        <v>#DIV/0!</v>
      </c>
      <c r="M19" s="694">
        <f>[5]GSS!DG19</f>
        <v>0</v>
      </c>
      <c r="N19" s="694">
        <f>[5]GSS!DH19</f>
        <v>0</v>
      </c>
    </row>
    <row r="20" spans="1:14" s="132" customFormat="1" ht="15.75" x14ac:dyDescent="0.25">
      <c r="A20" s="687"/>
      <c r="B20" s="101" t="s">
        <v>29</v>
      </c>
      <c r="C20" s="101">
        <f>[5]GSS!CW20</f>
        <v>427</v>
      </c>
      <c r="D20" s="685">
        <f>[5]GSS!CX20</f>
        <v>1874.21</v>
      </c>
      <c r="E20" s="101">
        <f>[5]GSS!CY20</f>
        <v>1086</v>
      </c>
      <c r="F20" s="685">
        <f>[5]GSS!CZ20</f>
        <v>494</v>
      </c>
      <c r="G20" s="101">
        <f>[5]GSS!DA20</f>
        <v>907</v>
      </c>
      <c r="H20" s="685">
        <f>[5]GSS!DB20</f>
        <v>188</v>
      </c>
      <c r="I20" s="685">
        <f>[5]GSS!DC20</f>
        <v>240.49</v>
      </c>
      <c r="J20" s="685">
        <f>[5]GSS!DD20</f>
        <v>152</v>
      </c>
      <c r="K20" s="685">
        <f>[5]GSS!DE20</f>
        <v>41</v>
      </c>
      <c r="L20" s="686">
        <f>[5]GSS!DF20</f>
        <v>12.831539688722183</v>
      </c>
      <c r="M20" s="686">
        <f>[5]GSS!DG20</f>
        <v>30.76923076923077</v>
      </c>
      <c r="N20" s="686">
        <f>[5]GSS!DH20</f>
        <v>21.808510638297875</v>
      </c>
    </row>
    <row r="21" spans="1:14" ht="15.75" x14ac:dyDescent="0.25">
      <c r="A21" s="695" t="s">
        <v>850</v>
      </c>
      <c r="B21" s="101" t="s">
        <v>31</v>
      </c>
      <c r="C21" s="82"/>
      <c r="D21" s="693"/>
      <c r="E21" s="82"/>
      <c r="F21" s="693"/>
      <c r="G21" s="82"/>
      <c r="H21" s="693"/>
      <c r="I21" s="693"/>
      <c r="J21" s="693"/>
      <c r="K21" s="693"/>
      <c r="L21" s="694"/>
      <c r="M21" s="694"/>
      <c r="N21" s="694"/>
    </row>
    <row r="22" spans="1:14" x14ac:dyDescent="0.2">
      <c r="A22" s="691">
        <v>13</v>
      </c>
      <c r="B22" s="82" t="str">
        <f>[5]GSS!B23</f>
        <v>IDBI Bank</v>
      </c>
      <c r="C22" s="82">
        <f>[5]GSS!CW23</f>
        <v>0</v>
      </c>
      <c r="D22" s="693">
        <f>[5]GSS!CX23</f>
        <v>0</v>
      </c>
      <c r="E22" s="82">
        <f>[5]GSS!CY23</f>
        <v>0</v>
      </c>
      <c r="F22" s="693">
        <f>[5]GSS!CZ23</f>
        <v>0</v>
      </c>
      <c r="G22" s="82">
        <f>[5]GSS!DA23</f>
        <v>0</v>
      </c>
      <c r="H22" s="693">
        <f>[5]GSS!DB23</f>
        <v>0</v>
      </c>
      <c r="I22" s="693">
        <f>[5]GSS!DC23</f>
        <v>0</v>
      </c>
      <c r="J22" s="693">
        <f>[5]GSS!DD23</f>
        <v>0</v>
      </c>
      <c r="K22" s="693">
        <f>[5]GSS!DE23</f>
        <v>0</v>
      </c>
      <c r="L22" s="693" t="e">
        <f>[5]GSS!DF23</f>
        <v>#DIV/0!</v>
      </c>
      <c r="M22" s="693" t="e">
        <f>[5]GSS!DG23</f>
        <v>#DIV/0!</v>
      </c>
      <c r="N22" s="693" t="e">
        <f>[5]GSS!DH23</f>
        <v>#DIV/0!</v>
      </c>
    </row>
    <row r="23" spans="1:14" x14ac:dyDescent="0.2">
      <c r="A23" s="691">
        <v>14</v>
      </c>
      <c r="B23" s="82" t="str">
        <f>[5]GSS!B24</f>
        <v>Karnataka Bank Ltd</v>
      </c>
      <c r="C23" s="82">
        <f>[5]GSS!CW24</f>
        <v>0</v>
      </c>
      <c r="D23" s="693">
        <f>[5]GSS!CX24</f>
        <v>0</v>
      </c>
      <c r="E23" s="82">
        <f>[5]GSS!CY24</f>
        <v>0</v>
      </c>
      <c r="F23" s="693">
        <f>[5]GSS!CZ24</f>
        <v>0</v>
      </c>
      <c r="G23" s="82">
        <f>[5]GSS!DA24</f>
        <v>0</v>
      </c>
      <c r="H23" s="693">
        <f>[5]GSS!DB24</f>
        <v>0</v>
      </c>
      <c r="I23" s="693">
        <f>[5]GSS!DC24</f>
        <v>0</v>
      </c>
      <c r="J23" s="693">
        <f>[5]GSS!DD24</f>
        <v>0</v>
      </c>
      <c r="K23" s="693">
        <f>[5]GSS!DE24</f>
        <v>0</v>
      </c>
      <c r="L23" s="693" t="e">
        <f>[5]GSS!DF24</f>
        <v>#DIV/0!</v>
      </c>
      <c r="M23" s="693" t="e">
        <f>[5]GSS!DG24</f>
        <v>#DIV/0!</v>
      </c>
      <c r="N23" s="693" t="e">
        <f>[5]GSS!DH24</f>
        <v>#DIV/0!</v>
      </c>
    </row>
    <row r="24" spans="1:14" x14ac:dyDescent="0.2">
      <c r="A24" s="691">
        <v>15</v>
      </c>
      <c r="B24" s="82" t="str">
        <f>[5]GSS!B25</f>
        <v>Kotak Mahendra Bank</v>
      </c>
      <c r="C24" s="82">
        <f>[5]GSS!CW25</f>
        <v>0</v>
      </c>
      <c r="D24" s="693">
        <f>[5]GSS!CX25</f>
        <v>0</v>
      </c>
      <c r="E24" s="82">
        <f>[5]GSS!CY25</f>
        <v>0</v>
      </c>
      <c r="F24" s="693">
        <f>[5]GSS!CZ25</f>
        <v>0</v>
      </c>
      <c r="G24" s="82">
        <f>[5]GSS!DA25</f>
        <v>0</v>
      </c>
      <c r="H24" s="693">
        <f>[5]GSS!DB25</f>
        <v>0</v>
      </c>
      <c r="I24" s="693">
        <f>[5]GSS!DC25</f>
        <v>0</v>
      </c>
      <c r="J24" s="693">
        <f>[5]GSS!DD25</f>
        <v>0</v>
      </c>
      <c r="K24" s="693">
        <f>[5]GSS!DE25</f>
        <v>0</v>
      </c>
      <c r="L24" s="693" t="e">
        <f>[5]GSS!DF25</f>
        <v>#DIV/0!</v>
      </c>
      <c r="M24" s="693" t="e">
        <f>[5]GSS!DG25</f>
        <v>#DIV/0!</v>
      </c>
      <c r="N24" s="693" t="e">
        <f>[5]GSS!DH25</f>
        <v>#DIV/0!</v>
      </c>
    </row>
    <row r="25" spans="1:14" x14ac:dyDescent="0.2">
      <c r="A25" s="691">
        <v>16</v>
      </c>
      <c r="B25" s="82" t="str">
        <f>[5]GSS!B26</f>
        <v>Cathelic Syrian Bank Ltd.</v>
      </c>
      <c r="C25" s="82">
        <f>[5]GSS!CW26</f>
        <v>0</v>
      </c>
      <c r="D25" s="693">
        <f>[5]GSS!CX26</f>
        <v>0</v>
      </c>
      <c r="E25" s="82">
        <f>[5]GSS!CY26</f>
        <v>0</v>
      </c>
      <c r="F25" s="693">
        <f>[5]GSS!CZ26</f>
        <v>0</v>
      </c>
      <c r="G25" s="82">
        <f>[5]GSS!DA26</f>
        <v>0</v>
      </c>
      <c r="H25" s="693">
        <f>[5]GSS!DB26</f>
        <v>0</v>
      </c>
      <c r="I25" s="693">
        <f>[5]GSS!DC26</f>
        <v>0</v>
      </c>
      <c r="J25" s="693">
        <f>[5]GSS!DD26</f>
        <v>0</v>
      </c>
      <c r="K25" s="693">
        <f>[5]GSS!DE26</f>
        <v>0</v>
      </c>
      <c r="L25" s="693" t="e">
        <f>[5]GSS!DF26</f>
        <v>#DIV/0!</v>
      </c>
      <c r="M25" s="693" t="e">
        <f>[5]GSS!DG26</f>
        <v>#DIV/0!</v>
      </c>
      <c r="N25" s="693" t="e">
        <f>[5]GSS!DH26</f>
        <v>#DIV/0!</v>
      </c>
    </row>
    <row r="26" spans="1:14" x14ac:dyDescent="0.2">
      <c r="A26" s="691">
        <v>17</v>
      </c>
      <c r="B26" s="82" t="str">
        <f>[5]GSS!B27</f>
        <v>City Union Bank Ltd</v>
      </c>
      <c r="C26" s="82">
        <f>[5]GSS!CW27</f>
        <v>0</v>
      </c>
      <c r="D26" s="693">
        <f>[5]GSS!CX27</f>
        <v>0</v>
      </c>
      <c r="E26" s="82">
        <f>[5]GSS!CY27</f>
        <v>0</v>
      </c>
      <c r="F26" s="693">
        <f>[5]GSS!CZ27</f>
        <v>0</v>
      </c>
      <c r="G26" s="82">
        <f>[5]GSS!DA27</f>
        <v>0</v>
      </c>
      <c r="H26" s="693">
        <f>[5]GSS!DB27</f>
        <v>0</v>
      </c>
      <c r="I26" s="693">
        <f>[5]GSS!DC27</f>
        <v>0</v>
      </c>
      <c r="J26" s="693">
        <f>[5]GSS!DD27</f>
        <v>0</v>
      </c>
      <c r="K26" s="693">
        <f>[5]GSS!DE27</f>
        <v>0</v>
      </c>
      <c r="L26" s="693" t="e">
        <f>[5]GSS!DF27</f>
        <v>#DIV/0!</v>
      </c>
      <c r="M26" s="693" t="e">
        <f>[5]GSS!DG27</f>
        <v>#DIV/0!</v>
      </c>
      <c r="N26" s="693" t="e">
        <f>[5]GSS!DH27</f>
        <v>#DIV/0!</v>
      </c>
    </row>
    <row r="27" spans="1:14" x14ac:dyDescent="0.2">
      <c r="A27" s="691">
        <v>18</v>
      </c>
      <c r="B27" s="82" t="str">
        <f>[5]GSS!B28</f>
        <v>Dhanalaxmi Bank Ltd.</v>
      </c>
      <c r="C27" s="82">
        <f>[5]GSS!CW28</f>
        <v>0</v>
      </c>
      <c r="D27" s="693">
        <f>[5]GSS!CX28</f>
        <v>0</v>
      </c>
      <c r="E27" s="82">
        <f>[5]GSS!CY28</f>
        <v>0</v>
      </c>
      <c r="F27" s="693">
        <f>[5]GSS!CZ28</f>
        <v>0</v>
      </c>
      <c r="G27" s="82">
        <f>[5]GSS!DA28</f>
        <v>0</v>
      </c>
      <c r="H27" s="693">
        <f>[5]GSS!DB28</f>
        <v>0</v>
      </c>
      <c r="I27" s="693">
        <f>[5]GSS!DC28</f>
        <v>0</v>
      </c>
      <c r="J27" s="693">
        <f>[5]GSS!DD28</f>
        <v>0</v>
      </c>
      <c r="K27" s="693">
        <f>[5]GSS!DE28</f>
        <v>0</v>
      </c>
      <c r="L27" s="693" t="e">
        <f>[5]GSS!DF28</f>
        <v>#DIV/0!</v>
      </c>
      <c r="M27" s="693" t="e">
        <f>[5]GSS!DG28</f>
        <v>#DIV/0!</v>
      </c>
      <c r="N27" s="693" t="e">
        <f>[5]GSS!DH28</f>
        <v>#DIV/0!</v>
      </c>
    </row>
    <row r="28" spans="1:14" x14ac:dyDescent="0.2">
      <c r="A28" s="691">
        <v>19</v>
      </c>
      <c r="B28" s="82" t="str">
        <f>[5]GSS!B29</f>
        <v>Federal Bank Ltd.</v>
      </c>
      <c r="C28" s="82">
        <f>[5]GSS!CW29</f>
        <v>0</v>
      </c>
      <c r="D28" s="693">
        <f>[5]GSS!CX29</f>
        <v>0</v>
      </c>
      <c r="E28" s="82">
        <f>[5]GSS!CY29</f>
        <v>0</v>
      </c>
      <c r="F28" s="693">
        <f>[5]GSS!CZ29</f>
        <v>0</v>
      </c>
      <c r="G28" s="82">
        <f>[5]GSS!DA29</f>
        <v>0</v>
      </c>
      <c r="H28" s="693">
        <f>[5]GSS!DB29</f>
        <v>0</v>
      </c>
      <c r="I28" s="693">
        <f>[5]GSS!DC29</f>
        <v>0</v>
      </c>
      <c r="J28" s="693">
        <f>[5]GSS!DD29</f>
        <v>0</v>
      </c>
      <c r="K28" s="693">
        <f>[5]GSS!DE29</f>
        <v>0</v>
      </c>
      <c r="L28" s="693" t="e">
        <f>[5]GSS!DF29</f>
        <v>#DIV/0!</v>
      </c>
      <c r="M28" s="693" t="e">
        <f>[5]GSS!DG29</f>
        <v>#DIV/0!</v>
      </c>
      <c r="N28" s="693" t="e">
        <f>[5]GSS!DH29</f>
        <v>#DIV/0!</v>
      </c>
    </row>
    <row r="29" spans="1:14" x14ac:dyDescent="0.2">
      <c r="A29" s="691">
        <v>20</v>
      </c>
      <c r="B29" s="82" t="str">
        <f>[5]GSS!B30</f>
        <v>J and K Bank Ltd</v>
      </c>
      <c r="C29" s="82">
        <f>[5]GSS!CW30</f>
        <v>0</v>
      </c>
      <c r="D29" s="693">
        <f>[5]GSS!CX30</f>
        <v>0</v>
      </c>
      <c r="E29" s="82">
        <f>[5]GSS!CY30</f>
        <v>0</v>
      </c>
      <c r="F29" s="693">
        <f>[5]GSS!CZ30</f>
        <v>0</v>
      </c>
      <c r="G29" s="82">
        <f>[5]GSS!DA30</f>
        <v>0</v>
      </c>
      <c r="H29" s="693">
        <f>[5]GSS!DB30</f>
        <v>0</v>
      </c>
      <c r="I29" s="693">
        <f>[5]GSS!DC30</f>
        <v>0</v>
      </c>
      <c r="J29" s="693">
        <f>[5]GSS!DD30</f>
        <v>0</v>
      </c>
      <c r="K29" s="693">
        <f>[5]GSS!DE30</f>
        <v>0</v>
      </c>
      <c r="L29" s="693" t="e">
        <f>[5]GSS!DF30</f>
        <v>#DIV/0!</v>
      </c>
      <c r="M29" s="693" t="e">
        <f>[5]GSS!DG30</f>
        <v>#DIV/0!</v>
      </c>
      <c r="N29" s="693" t="e">
        <f>[5]GSS!DH30</f>
        <v>#DIV/0!</v>
      </c>
    </row>
    <row r="30" spans="1:14" x14ac:dyDescent="0.2">
      <c r="A30" s="691">
        <v>21</v>
      </c>
      <c r="B30" s="82" t="str">
        <f>[5]GSS!B31</f>
        <v>Karur Vysya Bank Ltd.</v>
      </c>
      <c r="C30" s="82">
        <f>[5]GSS!CW31</f>
        <v>7</v>
      </c>
      <c r="D30" s="693">
        <f>[5]GSS!CX31</f>
        <v>238.45</v>
      </c>
      <c r="E30" s="82">
        <f>[5]GSS!CY31</f>
        <v>0</v>
      </c>
      <c r="F30" s="693">
        <f>[5]GSS!CZ31</f>
        <v>0</v>
      </c>
      <c r="G30" s="82">
        <f>[5]GSS!DA31</f>
        <v>0</v>
      </c>
      <c r="H30" s="693">
        <f>[5]GSS!DB31</f>
        <v>0</v>
      </c>
      <c r="I30" s="693">
        <f>[5]GSS!DC31</f>
        <v>23.47</v>
      </c>
      <c r="J30" s="693">
        <f>[5]GSS!DD31</f>
        <v>0</v>
      </c>
      <c r="K30" s="693">
        <f>[5]GSS!DE31</f>
        <v>0</v>
      </c>
      <c r="L30" s="693">
        <f>[5]GSS!DF31</f>
        <v>9.8427343258544777</v>
      </c>
      <c r="M30" s="693" t="e">
        <f>[5]GSS!DG31</f>
        <v>#DIV/0!</v>
      </c>
      <c r="N30" s="693" t="e">
        <f>[5]GSS!DH31</f>
        <v>#DIV/0!</v>
      </c>
    </row>
    <row r="31" spans="1:14" x14ac:dyDescent="0.2">
      <c r="A31" s="691">
        <v>22</v>
      </c>
      <c r="B31" s="82" t="str">
        <f>[5]GSS!B32</f>
        <v>Lakshmi Vilas Bank Ltd</v>
      </c>
      <c r="C31" s="82">
        <f>[5]GSS!CW32</f>
        <v>0</v>
      </c>
      <c r="D31" s="693">
        <f>[5]GSS!CX32</f>
        <v>0</v>
      </c>
      <c r="E31" s="82">
        <f>[5]GSS!CY32</f>
        <v>0</v>
      </c>
      <c r="F31" s="693">
        <f>[5]GSS!CZ32</f>
        <v>0</v>
      </c>
      <c r="G31" s="82">
        <f>[5]GSS!DA32</f>
        <v>0</v>
      </c>
      <c r="H31" s="693">
        <f>[5]GSS!DB32</f>
        <v>0</v>
      </c>
      <c r="I31" s="693">
        <f>[5]GSS!DC32</f>
        <v>0</v>
      </c>
      <c r="J31" s="693">
        <f>[5]GSS!DD32</f>
        <v>0</v>
      </c>
      <c r="K31" s="693">
        <f>[5]GSS!DE32</f>
        <v>0</v>
      </c>
      <c r="L31" s="693" t="e">
        <f>[5]GSS!DF32</f>
        <v>#DIV/0!</v>
      </c>
      <c r="M31" s="693" t="e">
        <f>[5]GSS!DG32</f>
        <v>#DIV/0!</v>
      </c>
      <c r="N31" s="693" t="e">
        <f>[5]GSS!DH32</f>
        <v>#DIV/0!</v>
      </c>
    </row>
    <row r="32" spans="1:14" x14ac:dyDescent="0.2">
      <c r="A32" s="691">
        <v>23</v>
      </c>
      <c r="B32" s="82" t="str">
        <f>[5]GSS!B33</f>
        <v xml:space="preserve">Ratnakar Bank Ltd </v>
      </c>
      <c r="C32" s="82">
        <f>[5]GSS!CW33</f>
        <v>0</v>
      </c>
      <c r="D32" s="693">
        <f>[5]GSS!CX33</f>
        <v>0</v>
      </c>
      <c r="E32" s="82">
        <f>[5]GSS!CY33</f>
        <v>0</v>
      </c>
      <c r="F32" s="693">
        <f>[5]GSS!CZ33</f>
        <v>0</v>
      </c>
      <c r="G32" s="82">
        <f>[5]GSS!DA33</f>
        <v>0</v>
      </c>
      <c r="H32" s="693">
        <f>[5]GSS!DB33</f>
        <v>0</v>
      </c>
      <c r="I32" s="693">
        <f>[5]GSS!DC33</f>
        <v>0</v>
      </c>
      <c r="J32" s="693">
        <f>[5]GSS!DD33</f>
        <v>0</v>
      </c>
      <c r="K32" s="693">
        <f>[5]GSS!DE33</f>
        <v>0</v>
      </c>
      <c r="L32" s="693" t="e">
        <f>[5]GSS!DF33</f>
        <v>#DIV/0!</v>
      </c>
      <c r="M32" s="693" t="e">
        <f>[5]GSS!DG33</f>
        <v>#DIV/0!</v>
      </c>
      <c r="N32" s="693" t="e">
        <f>[5]GSS!DH33</f>
        <v>#DIV/0!</v>
      </c>
    </row>
    <row r="33" spans="1:14" x14ac:dyDescent="0.2">
      <c r="A33" s="691">
        <v>24</v>
      </c>
      <c r="B33" s="82" t="str">
        <f>[5]GSS!B34</f>
        <v>South Indian Bank Ltd</v>
      </c>
      <c r="C33" s="82">
        <f>[5]GSS!CW34</f>
        <v>0</v>
      </c>
      <c r="D33" s="693">
        <f>[5]GSS!CX34</f>
        <v>0</v>
      </c>
      <c r="E33" s="82">
        <f>[5]GSS!CY34</f>
        <v>0</v>
      </c>
      <c r="F33" s="693">
        <f>[5]GSS!CZ34</f>
        <v>0</v>
      </c>
      <c r="G33" s="82">
        <f>[5]GSS!DA34</f>
        <v>0</v>
      </c>
      <c r="H33" s="693">
        <f>[5]GSS!DB34</f>
        <v>0</v>
      </c>
      <c r="I33" s="693">
        <f>[5]GSS!DC34</f>
        <v>0</v>
      </c>
      <c r="J33" s="693">
        <f>[5]GSS!DD34</f>
        <v>0</v>
      </c>
      <c r="K33" s="693">
        <f>[5]GSS!DE34</f>
        <v>0</v>
      </c>
      <c r="L33" s="693" t="e">
        <f>[5]GSS!DF34</f>
        <v>#DIV/0!</v>
      </c>
      <c r="M33" s="693" t="e">
        <f>[5]GSS!DG34</f>
        <v>#DIV/0!</v>
      </c>
      <c r="N33" s="693" t="e">
        <f>[5]GSS!DH34</f>
        <v>#DIV/0!</v>
      </c>
    </row>
    <row r="34" spans="1:14" x14ac:dyDescent="0.2">
      <c r="A34" s="691">
        <v>25</v>
      </c>
      <c r="B34" s="82" t="str">
        <f>[5]GSS!B35</f>
        <v>Tamil Nadu Merchantile Bank Ltd.</v>
      </c>
      <c r="C34" s="82">
        <f>[5]GSS!CW35</f>
        <v>0</v>
      </c>
      <c r="D34" s="693">
        <f>[5]GSS!CX35</f>
        <v>0</v>
      </c>
      <c r="E34" s="82">
        <f>[5]GSS!CY35</f>
        <v>0</v>
      </c>
      <c r="F34" s="693">
        <f>[5]GSS!CZ35</f>
        <v>0</v>
      </c>
      <c r="G34" s="82">
        <f>[5]GSS!DA35</f>
        <v>0</v>
      </c>
      <c r="H34" s="693">
        <f>[5]GSS!DB35</f>
        <v>0</v>
      </c>
      <c r="I34" s="693">
        <f>[5]GSS!DC35</f>
        <v>0</v>
      </c>
      <c r="J34" s="693">
        <f>[5]GSS!DD35</f>
        <v>0</v>
      </c>
      <c r="K34" s="693">
        <f>[5]GSS!DE35</f>
        <v>0</v>
      </c>
      <c r="L34" s="693" t="e">
        <f>[5]GSS!DF35</f>
        <v>#DIV/0!</v>
      </c>
      <c r="M34" s="693" t="e">
        <f>[5]GSS!DG35</f>
        <v>#DIV/0!</v>
      </c>
      <c r="N34" s="693" t="e">
        <f>[5]GSS!DH35</f>
        <v>#DIV/0!</v>
      </c>
    </row>
    <row r="35" spans="1:14" x14ac:dyDescent="0.2">
      <c r="A35" s="691">
        <v>26</v>
      </c>
      <c r="B35" s="82" t="str">
        <f>[5]GSS!B36</f>
        <v>IndusInd Bank</v>
      </c>
      <c r="C35" s="82">
        <f>[5]GSS!CW36</f>
        <v>0</v>
      </c>
      <c r="D35" s="693">
        <f>[5]GSS!CX36</f>
        <v>0</v>
      </c>
      <c r="E35" s="82">
        <f>[5]GSS!CY36</f>
        <v>0</v>
      </c>
      <c r="F35" s="693">
        <f>[5]GSS!CZ36</f>
        <v>0</v>
      </c>
      <c r="G35" s="82">
        <f>[5]GSS!DA36</f>
        <v>0</v>
      </c>
      <c r="H35" s="693">
        <f>[5]GSS!DB36</f>
        <v>0</v>
      </c>
      <c r="I35" s="693">
        <f>[5]GSS!DC36</f>
        <v>0</v>
      </c>
      <c r="J35" s="693">
        <f>[5]GSS!DD36</f>
        <v>0</v>
      </c>
      <c r="K35" s="693">
        <f>[5]GSS!DE36</f>
        <v>0</v>
      </c>
      <c r="L35" s="693" t="e">
        <f>[5]GSS!DF36</f>
        <v>#DIV/0!</v>
      </c>
      <c r="M35" s="693" t="e">
        <f>[5]GSS!DG36</f>
        <v>#DIV/0!</v>
      </c>
      <c r="N35" s="693" t="e">
        <f>[5]GSS!DH36</f>
        <v>#DIV/0!</v>
      </c>
    </row>
    <row r="36" spans="1:14" x14ac:dyDescent="0.2">
      <c r="A36" s="691">
        <v>27</v>
      </c>
      <c r="B36" s="82" t="str">
        <f>[5]GSS!B37</f>
        <v>HDFC Bank Ltd</v>
      </c>
      <c r="C36" s="82">
        <f>[5]GSS!CW37</f>
        <v>0</v>
      </c>
      <c r="D36" s="693">
        <f>[5]GSS!CX37</f>
        <v>0</v>
      </c>
      <c r="E36" s="82">
        <f>[5]GSS!CY37</f>
        <v>0</v>
      </c>
      <c r="F36" s="693">
        <f>[5]GSS!CZ37</f>
        <v>0</v>
      </c>
      <c r="G36" s="82">
        <f>[5]GSS!DA37</f>
        <v>12</v>
      </c>
      <c r="H36" s="693">
        <f>[5]GSS!DB37</f>
        <v>30.07</v>
      </c>
      <c r="I36" s="693">
        <f>[5]GSS!DC37</f>
        <v>0</v>
      </c>
      <c r="J36" s="693">
        <f>[5]GSS!DD37</f>
        <v>0</v>
      </c>
      <c r="K36" s="693">
        <f>[5]GSS!DE37</f>
        <v>5.9479790000000001</v>
      </c>
      <c r="L36" s="693" t="e">
        <f>[5]GSS!DF37</f>
        <v>#DIV/0!</v>
      </c>
      <c r="M36" s="693" t="e">
        <f>[5]GSS!DG37</f>
        <v>#DIV/0!</v>
      </c>
      <c r="N36" s="693">
        <f>[5]GSS!DH37</f>
        <v>19.780442301296976</v>
      </c>
    </row>
    <row r="37" spans="1:14" x14ac:dyDescent="0.2">
      <c r="A37" s="691">
        <v>28</v>
      </c>
      <c r="B37" s="82" t="str">
        <f>[5]GSS!B38</f>
        <v xml:space="preserve">Axis Bank Ltd </v>
      </c>
      <c r="C37" s="82">
        <f>[5]GSS!CW38</f>
        <v>0</v>
      </c>
      <c r="D37" s="693">
        <f>[5]GSS!CX38</f>
        <v>0</v>
      </c>
      <c r="E37" s="82">
        <f>[5]GSS!CY38</f>
        <v>0</v>
      </c>
      <c r="F37" s="693">
        <f>[5]GSS!CZ38</f>
        <v>0</v>
      </c>
      <c r="G37" s="82">
        <f>[5]GSS!DA38</f>
        <v>0</v>
      </c>
      <c r="H37" s="693">
        <f>[5]GSS!DB38</f>
        <v>0</v>
      </c>
      <c r="I37" s="693">
        <f>[5]GSS!DC38</f>
        <v>0</v>
      </c>
      <c r="J37" s="693">
        <f>[5]GSS!DD38</f>
        <v>0</v>
      </c>
      <c r="K37" s="693">
        <f>[5]GSS!DE38</f>
        <v>0</v>
      </c>
      <c r="L37" s="693" t="e">
        <f>[5]GSS!DF38</f>
        <v>#DIV/0!</v>
      </c>
      <c r="M37" s="693" t="e">
        <f>[5]GSS!DG38</f>
        <v>#DIV/0!</v>
      </c>
      <c r="N37" s="693" t="e">
        <f>[5]GSS!DH38</f>
        <v>#DIV/0!</v>
      </c>
    </row>
    <row r="38" spans="1:14" x14ac:dyDescent="0.2">
      <c r="A38" s="691">
        <v>29</v>
      </c>
      <c r="B38" s="82" t="str">
        <f>[5]GSS!B39</f>
        <v>ICICI Bank Ltd</v>
      </c>
      <c r="C38" s="82">
        <f>[5]GSS!CW39</f>
        <v>0</v>
      </c>
      <c r="D38" s="693">
        <f>[5]GSS!CX39</f>
        <v>0</v>
      </c>
      <c r="E38" s="82">
        <f>[5]GSS!CY39</f>
        <v>0</v>
      </c>
      <c r="F38" s="693">
        <f>[5]GSS!CZ39</f>
        <v>0</v>
      </c>
      <c r="G38" s="82">
        <f>[5]GSS!DA39</f>
        <v>0</v>
      </c>
      <c r="H38" s="693">
        <f>[5]GSS!DB39</f>
        <v>0</v>
      </c>
      <c r="I38" s="693">
        <f>[5]GSS!DC39</f>
        <v>0</v>
      </c>
      <c r="J38" s="693">
        <f>[5]GSS!DD39</f>
        <v>0</v>
      </c>
      <c r="K38" s="693">
        <f>[5]GSS!DE39</f>
        <v>0</v>
      </c>
      <c r="L38" s="693" t="e">
        <f>[5]GSS!DF39</f>
        <v>#DIV/0!</v>
      </c>
      <c r="M38" s="693" t="e">
        <f>[5]GSS!DG39</f>
        <v>#DIV/0!</v>
      </c>
      <c r="N38" s="693" t="e">
        <f>[5]GSS!DH39</f>
        <v>#DIV/0!</v>
      </c>
    </row>
    <row r="39" spans="1:14" x14ac:dyDescent="0.2">
      <c r="A39" s="691">
        <v>30</v>
      </c>
      <c r="B39" s="82" t="str">
        <f>[5]GSS!B40</f>
        <v>YES BANK Ltd.</v>
      </c>
      <c r="C39" s="82">
        <f>[5]GSS!CW40</f>
        <v>0</v>
      </c>
      <c r="D39" s="693">
        <f>[5]GSS!CX40</f>
        <v>0</v>
      </c>
      <c r="E39" s="82">
        <f>[5]GSS!CY40</f>
        <v>0</v>
      </c>
      <c r="F39" s="693">
        <f>[5]GSS!CZ40</f>
        <v>0</v>
      </c>
      <c r="G39" s="82">
        <f>[5]GSS!DA40</f>
        <v>0</v>
      </c>
      <c r="H39" s="693">
        <f>[5]GSS!DB40</f>
        <v>0</v>
      </c>
      <c r="I39" s="693">
        <f>[5]GSS!DC40</f>
        <v>0</v>
      </c>
      <c r="J39" s="693">
        <f>[5]GSS!DD40</f>
        <v>0</v>
      </c>
      <c r="K39" s="693">
        <f>[5]GSS!DE40</f>
        <v>0</v>
      </c>
      <c r="L39" s="693" t="e">
        <f>[5]GSS!DF40</f>
        <v>#DIV/0!</v>
      </c>
      <c r="M39" s="693" t="e">
        <f>[5]GSS!DG40</f>
        <v>#DIV/0!</v>
      </c>
      <c r="N39" s="693" t="e">
        <f>[5]GSS!DH40</f>
        <v>#DIV/0!</v>
      </c>
    </row>
    <row r="40" spans="1:14" x14ac:dyDescent="0.2">
      <c r="A40" s="691">
        <v>31</v>
      </c>
      <c r="B40" s="82" t="str">
        <f>[5]GSS!B41</f>
        <v>Bandhan Bank</v>
      </c>
      <c r="C40" s="82">
        <f>[5]GSS!CW41</f>
        <v>0</v>
      </c>
      <c r="D40" s="693">
        <f>[5]GSS!CX41</f>
        <v>0</v>
      </c>
      <c r="E40" s="82">
        <f>[5]GSS!CY41</f>
        <v>0</v>
      </c>
      <c r="F40" s="693">
        <f>[5]GSS!CZ41</f>
        <v>0</v>
      </c>
      <c r="G40" s="82">
        <f>[5]GSS!DA41</f>
        <v>0</v>
      </c>
      <c r="H40" s="693">
        <f>[5]GSS!DB41</f>
        <v>0</v>
      </c>
      <c r="I40" s="693">
        <f>[5]GSS!DC41</f>
        <v>0</v>
      </c>
      <c r="J40" s="693">
        <f>[5]GSS!DD41</f>
        <v>0</v>
      </c>
      <c r="K40" s="693">
        <f>[5]GSS!DE41</f>
        <v>0</v>
      </c>
      <c r="L40" s="693" t="e">
        <f>[5]GSS!DF41</f>
        <v>#DIV/0!</v>
      </c>
      <c r="M40" s="693" t="e">
        <f>[5]GSS!DG41</f>
        <v>#DIV/0!</v>
      </c>
      <c r="N40" s="693" t="e">
        <f>[5]GSS!DH41</f>
        <v>#DIV/0!</v>
      </c>
    </row>
    <row r="41" spans="1:14" x14ac:dyDescent="0.2">
      <c r="A41" s="691">
        <v>32</v>
      </c>
      <c r="B41" s="82" t="str">
        <f>[5]GSS!B42</f>
        <v>DCB Bank Ltd</v>
      </c>
      <c r="C41" s="82">
        <f>[5]GSS!CW42</f>
        <v>0</v>
      </c>
      <c r="D41" s="693">
        <f>[5]GSS!CX42</f>
        <v>0</v>
      </c>
      <c r="E41" s="82">
        <f>[5]GSS!CY42</f>
        <v>0</v>
      </c>
      <c r="F41" s="693">
        <f>[5]GSS!CZ42</f>
        <v>0</v>
      </c>
      <c r="G41" s="82">
        <f>[5]GSS!DA42</f>
        <v>0</v>
      </c>
      <c r="H41" s="693">
        <f>[5]GSS!DB42</f>
        <v>0</v>
      </c>
      <c r="I41" s="693">
        <f>[5]GSS!DC42</f>
        <v>0</v>
      </c>
      <c r="J41" s="693">
        <f>[5]GSS!DD42</f>
        <v>0</v>
      </c>
      <c r="K41" s="693">
        <f>[5]GSS!DE42</f>
        <v>0</v>
      </c>
      <c r="L41" s="693" t="e">
        <f>[5]GSS!DF42</f>
        <v>#DIV/0!</v>
      </c>
      <c r="M41" s="693" t="e">
        <f>[5]GSS!DG42</f>
        <v>#DIV/0!</v>
      </c>
      <c r="N41" s="693" t="e">
        <f>[5]GSS!DH42</f>
        <v>#DIV/0!</v>
      </c>
    </row>
    <row r="42" spans="1:14" x14ac:dyDescent="0.2">
      <c r="A42" s="691">
        <v>33</v>
      </c>
      <c r="B42" s="82" t="str">
        <f>[5]GSS!B43</f>
        <v xml:space="preserve">IDFC Bank </v>
      </c>
      <c r="C42" s="82">
        <f>[5]GSS!CW43</f>
        <v>0</v>
      </c>
      <c r="D42" s="693">
        <f>[5]GSS!CX43</f>
        <v>0</v>
      </c>
      <c r="E42" s="82">
        <f>[5]GSS!CY43</f>
        <v>0</v>
      </c>
      <c r="F42" s="693">
        <f>[5]GSS!CZ43</f>
        <v>0</v>
      </c>
      <c r="G42" s="82">
        <f>[5]GSS!DA43</f>
        <v>0</v>
      </c>
      <c r="H42" s="693">
        <f>[5]GSS!DB43</f>
        <v>0</v>
      </c>
      <c r="I42" s="693">
        <f>[5]GSS!DC43</f>
        <v>0</v>
      </c>
      <c r="J42" s="693">
        <f>[5]GSS!DD43</f>
        <v>0</v>
      </c>
      <c r="K42" s="693">
        <f>[5]GSS!DE43</f>
        <v>0</v>
      </c>
      <c r="L42" s="693" t="e">
        <f>[5]GSS!DF43</f>
        <v>#DIV/0!</v>
      </c>
      <c r="M42" s="693" t="e">
        <f>[5]GSS!DG43</f>
        <v>#DIV/0!</v>
      </c>
      <c r="N42" s="693" t="e">
        <f>[5]GSS!DH43</f>
        <v>#DIV/0!</v>
      </c>
    </row>
    <row r="43" spans="1:14" s="132" customFormat="1" ht="15.75" x14ac:dyDescent="0.25">
      <c r="A43" s="687"/>
      <c r="B43" s="101" t="s">
        <v>917</v>
      </c>
      <c r="C43" s="101">
        <f>[5]GSS!CW44</f>
        <v>7</v>
      </c>
      <c r="D43" s="685">
        <f>[5]GSS!CX44</f>
        <v>238.45</v>
      </c>
      <c r="E43" s="101">
        <f>[5]GSS!CY44</f>
        <v>0</v>
      </c>
      <c r="F43" s="685">
        <f>[5]GSS!CZ44</f>
        <v>0</v>
      </c>
      <c r="G43" s="101">
        <f>[5]GSS!DA44</f>
        <v>12</v>
      </c>
      <c r="H43" s="685">
        <f>[5]GSS!DB44</f>
        <v>30.07</v>
      </c>
      <c r="I43" s="685">
        <f>[5]GSS!DC44</f>
        <v>23.47</v>
      </c>
      <c r="J43" s="685">
        <f>[5]GSS!DD44</f>
        <v>0</v>
      </c>
      <c r="K43" s="685">
        <f>[5]GSS!DE44</f>
        <v>5.9479790000000001</v>
      </c>
      <c r="L43" s="685">
        <f>[5]GSS!DF44</f>
        <v>9.8427343258544777</v>
      </c>
      <c r="M43" s="685" t="e">
        <f>[5]GSS!DG44</f>
        <v>#DIV/0!</v>
      </c>
      <c r="N43" s="685">
        <f>[5]GSS!DH44</f>
        <v>19.780442301296976</v>
      </c>
    </row>
    <row r="44" spans="1:14" ht="15.75" x14ac:dyDescent="0.25">
      <c r="A44" s="695" t="s">
        <v>858</v>
      </c>
      <c r="B44" s="101" t="s">
        <v>55</v>
      </c>
      <c r="C44" s="101"/>
      <c r="D44" s="685"/>
      <c r="E44" s="101"/>
      <c r="F44" s="685"/>
      <c r="G44" s="101"/>
      <c r="H44" s="685"/>
      <c r="I44" s="685"/>
      <c r="J44" s="685"/>
      <c r="K44" s="685"/>
      <c r="L44" s="694"/>
      <c r="M44" s="694"/>
      <c r="N44" s="694"/>
    </row>
    <row r="45" spans="1:14" x14ac:dyDescent="0.2">
      <c r="A45" s="691">
        <v>34</v>
      </c>
      <c r="B45" s="82" t="str">
        <f>[5]GSS!B47</f>
        <v>Karnataka Grameena Bank</v>
      </c>
      <c r="C45" s="82">
        <f>[5]GSS!CW47</f>
        <v>869</v>
      </c>
      <c r="D45" s="693">
        <f>[5]GSS!CX47</f>
        <v>1646.77</v>
      </c>
      <c r="E45" s="82">
        <f>[5]GSS!CY47</f>
        <v>1008</v>
      </c>
      <c r="F45" s="693">
        <f>[5]GSS!CZ47</f>
        <v>2469.35</v>
      </c>
      <c r="G45" s="82">
        <f>[5]GSS!DA47</f>
        <v>1611</v>
      </c>
      <c r="H45" s="693">
        <f>[5]GSS!DB47</f>
        <v>2765.65</v>
      </c>
      <c r="I45" s="693">
        <f>[5]GSS!DC47</f>
        <v>905.5</v>
      </c>
      <c r="J45" s="693">
        <f>[5]GSS!DD47</f>
        <v>1216.8</v>
      </c>
      <c r="K45" s="693">
        <f>[5]GSS!DE47</f>
        <v>1133.3</v>
      </c>
      <c r="L45" s="693">
        <f>[5]GSS!DF47</f>
        <v>54.986427977191724</v>
      </c>
      <c r="M45" s="693">
        <f>[5]GSS!DG47</f>
        <v>49.276125296130566</v>
      </c>
      <c r="N45" s="693">
        <f>[5]GSS!DH47</f>
        <v>40.977708676079757</v>
      </c>
    </row>
    <row r="46" spans="1:14" x14ac:dyDescent="0.2">
      <c r="A46" s="691">
        <v>35</v>
      </c>
      <c r="B46" s="82" t="str">
        <f>[5]GSS!B48</f>
        <v>Karnataka Vikas Grameena Bank</v>
      </c>
      <c r="C46" s="82">
        <f>[5]GSS!CW48</f>
        <v>196</v>
      </c>
      <c r="D46" s="693">
        <f>[5]GSS!CX48</f>
        <v>1280.82</v>
      </c>
      <c r="E46" s="82">
        <f>[5]GSS!CY48</f>
        <v>430</v>
      </c>
      <c r="F46" s="693">
        <f>[5]GSS!CZ48</f>
        <v>1797.28</v>
      </c>
      <c r="G46" s="82">
        <f>[5]GSS!DA48</f>
        <v>554</v>
      </c>
      <c r="H46" s="693">
        <f>[5]GSS!DB48</f>
        <v>2769.5</v>
      </c>
      <c r="I46" s="693">
        <f>[5]GSS!DC48</f>
        <v>0</v>
      </c>
      <c r="J46" s="693">
        <f>[5]GSS!DD48</f>
        <v>0</v>
      </c>
      <c r="K46" s="693">
        <f>[5]GSS!DE48</f>
        <v>0</v>
      </c>
      <c r="L46" s="693">
        <f>[5]GSS!DF48</f>
        <v>0</v>
      </c>
      <c r="M46" s="693">
        <f>[5]GSS!DG48</f>
        <v>0</v>
      </c>
      <c r="N46" s="693">
        <f>[5]GSS!DH48</f>
        <v>0</v>
      </c>
    </row>
    <row r="47" spans="1:14" s="132" customFormat="1" ht="15.75" x14ac:dyDescent="0.25">
      <c r="A47" s="687"/>
      <c r="B47" s="101" t="s">
        <v>58</v>
      </c>
      <c r="C47" s="101">
        <f>[5]GSS!CW49</f>
        <v>1065</v>
      </c>
      <c r="D47" s="685">
        <f>[5]GSS!CX49</f>
        <v>2927.59</v>
      </c>
      <c r="E47" s="101">
        <f>[5]GSS!CY49</f>
        <v>1438</v>
      </c>
      <c r="F47" s="685">
        <f>[5]GSS!CZ49</f>
        <v>4266.63</v>
      </c>
      <c r="G47" s="101">
        <f>[5]GSS!DA49</f>
        <v>2165</v>
      </c>
      <c r="H47" s="685">
        <f>[5]GSS!DB49</f>
        <v>5535.15</v>
      </c>
      <c r="I47" s="685">
        <f>[5]GSS!DC49</f>
        <v>905.5</v>
      </c>
      <c r="J47" s="685">
        <f>[5]GSS!DD49</f>
        <v>1216.8</v>
      </c>
      <c r="K47" s="685">
        <f>[5]GSS!DE49</f>
        <v>1133.3</v>
      </c>
      <c r="L47" s="685">
        <f>[5]GSS!DF49</f>
        <v>30.929877476012692</v>
      </c>
      <c r="M47" s="685">
        <f>[5]GSS!DG49</f>
        <v>28.518995085114014</v>
      </c>
      <c r="N47" s="685">
        <f>[5]GSS!DH49</f>
        <v>20.474603217618313</v>
      </c>
    </row>
    <row r="48" spans="1:14" s="132" customFormat="1" ht="15.75" x14ac:dyDescent="0.25">
      <c r="A48" s="687"/>
      <c r="B48" s="101" t="s">
        <v>918</v>
      </c>
      <c r="C48" s="135">
        <f>[5]GSS!CW51</f>
        <v>2088</v>
      </c>
      <c r="D48" s="696">
        <f>[5]GSS!CX51</f>
        <v>6211.6399999999994</v>
      </c>
      <c r="E48" s="135">
        <f>[5]GSS!CY51</f>
        <v>3369</v>
      </c>
      <c r="F48" s="696">
        <f>[5]GSS!CZ51</f>
        <v>9929.86</v>
      </c>
      <c r="G48" s="135">
        <f>[5]GSS!DA51</f>
        <v>3492</v>
      </c>
      <c r="H48" s="696">
        <f>[5]GSS!DB51</f>
        <v>8063.57</v>
      </c>
      <c r="I48" s="696">
        <f>[5]GSS!DC51</f>
        <v>1424.26</v>
      </c>
      <c r="J48" s="696">
        <f>[5]GSS!DD51</f>
        <v>2657</v>
      </c>
      <c r="K48" s="696">
        <f>[5]GSS!DE51</f>
        <v>1548.467979</v>
      </c>
      <c r="L48" s="696">
        <f>[5]GSS!DF51</f>
        <v>22.92888834510693</v>
      </c>
      <c r="M48" s="696">
        <f>[5]GSS!DG51</f>
        <v>26.757678355988908</v>
      </c>
      <c r="N48" s="696">
        <f>[5]GSS!DH51</f>
        <v>19.20325586557815</v>
      </c>
    </row>
    <row r="49" spans="1:14" s="132" customFormat="1" ht="15.75" x14ac:dyDescent="0.25">
      <c r="A49" s="687"/>
      <c r="B49" s="101" t="s">
        <v>941</v>
      </c>
      <c r="C49" s="135">
        <f>[5]GSS!CW53</f>
        <v>1023</v>
      </c>
      <c r="D49" s="696">
        <f>[5]GSS!CX53</f>
        <v>3284.0499999999997</v>
      </c>
      <c r="E49" s="135">
        <f>[5]GSS!CY53</f>
        <v>1931</v>
      </c>
      <c r="F49" s="696">
        <f>[5]GSS!CZ53</f>
        <v>5663.23</v>
      </c>
      <c r="G49" s="135">
        <f>[5]GSS!DA53</f>
        <v>1327</v>
      </c>
      <c r="H49" s="696">
        <f>[5]GSS!DB53</f>
        <v>2528.42</v>
      </c>
      <c r="I49" s="696">
        <f>[5]GSS!DC53</f>
        <v>518.76</v>
      </c>
      <c r="J49" s="696">
        <f>[5]GSS!DD53</f>
        <v>1440.2</v>
      </c>
      <c r="K49" s="696">
        <f>[5]GSS!DE53</f>
        <v>415.167979</v>
      </c>
      <c r="L49" s="696">
        <f>[5]GSS!DF53</f>
        <v>15.796349020264614</v>
      </c>
      <c r="M49" s="696">
        <f>[5]GSS!DG53</f>
        <v>25.430717099605705</v>
      </c>
      <c r="N49" s="696">
        <f>[5]GSS!DH53</f>
        <v>16.420055963803481</v>
      </c>
    </row>
    <row r="50" spans="1:14" ht="15.75" x14ac:dyDescent="0.25">
      <c r="A50" s="695" t="s">
        <v>942</v>
      </c>
      <c r="B50" s="101" t="s">
        <v>62</v>
      </c>
      <c r="C50" s="82"/>
      <c r="D50" s="693"/>
      <c r="E50" s="82"/>
      <c r="F50" s="693"/>
      <c r="G50" s="82"/>
      <c r="H50" s="693"/>
      <c r="I50" s="693"/>
      <c r="J50" s="693"/>
      <c r="K50" s="693"/>
      <c r="L50" s="694"/>
      <c r="M50" s="694"/>
      <c r="N50" s="694"/>
    </row>
    <row r="51" spans="1:14" x14ac:dyDescent="0.2">
      <c r="A51" s="691">
        <v>35</v>
      </c>
      <c r="B51" s="82" t="str">
        <f>[5]GSS!B56</f>
        <v>KSCARD Bk.Ltd</v>
      </c>
      <c r="C51" s="82">
        <f>[5]GSS!CW56</f>
        <v>0</v>
      </c>
      <c r="D51" s="693">
        <f>[5]GSS!CX56</f>
        <v>0</v>
      </c>
      <c r="E51" s="82">
        <f>[5]GSS!CY56</f>
        <v>0</v>
      </c>
      <c r="F51" s="693">
        <f>[5]GSS!CZ56</f>
        <v>0</v>
      </c>
      <c r="G51" s="82">
        <f>[5]GSS!DA56</f>
        <v>0</v>
      </c>
      <c r="H51" s="693">
        <f>[5]GSS!DB56</f>
        <v>0</v>
      </c>
      <c r="I51" s="693">
        <f>[5]GSS!DC56</f>
        <v>0</v>
      </c>
      <c r="J51" s="693">
        <f>[5]GSS!DD56</f>
        <v>0</v>
      </c>
      <c r="K51" s="693">
        <f>[5]GSS!DE56</f>
        <v>0</v>
      </c>
      <c r="L51" s="693" t="e">
        <f>[5]GSS!DF56</f>
        <v>#DIV/0!</v>
      </c>
      <c r="M51" s="693" t="e">
        <f>[5]GSS!DG56</f>
        <v>#DIV/0!</v>
      </c>
      <c r="N51" s="693" t="e">
        <f>[5]GSS!DH56</f>
        <v>#DIV/0!</v>
      </c>
    </row>
    <row r="52" spans="1:14" x14ac:dyDescent="0.2">
      <c r="A52" s="691">
        <v>37</v>
      </c>
      <c r="B52" s="82" t="str">
        <f>[5]GSS!B57</f>
        <v xml:space="preserve">K.S.Coop Apex Bank ltd </v>
      </c>
      <c r="C52" s="82">
        <f>[5]GSS!CW57</f>
        <v>0</v>
      </c>
      <c r="D52" s="693">
        <f>[5]GSS!CX57</f>
        <v>0</v>
      </c>
      <c r="E52" s="82">
        <f>[5]GSS!CY57</f>
        <v>0</v>
      </c>
      <c r="F52" s="693">
        <f>[5]GSS!CZ57</f>
        <v>0</v>
      </c>
      <c r="G52" s="82">
        <f>[5]GSS!DA57</f>
        <v>0</v>
      </c>
      <c r="H52" s="693">
        <f>[5]GSS!DB57</f>
        <v>0</v>
      </c>
      <c r="I52" s="693">
        <f>[5]GSS!DC57</f>
        <v>0</v>
      </c>
      <c r="J52" s="693">
        <f>[5]GSS!DD57</f>
        <v>0</v>
      </c>
      <c r="K52" s="693">
        <f>[5]GSS!DE57</f>
        <v>0</v>
      </c>
      <c r="L52" s="693" t="e">
        <f>[5]GSS!DF57</f>
        <v>#DIV/0!</v>
      </c>
      <c r="M52" s="693" t="e">
        <f>[5]GSS!DG57</f>
        <v>#DIV/0!</v>
      </c>
      <c r="N52" s="693" t="e">
        <f>[5]GSS!DH57</f>
        <v>#DIV/0!</v>
      </c>
    </row>
    <row r="53" spans="1:14" x14ac:dyDescent="0.2">
      <c r="A53" s="691">
        <v>38</v>
      </c>
      <c r="B53" s="82" t="str">
        <f>[5]GSS!B58</f>
        <v>Indl.Co.Op.Bank ltd.</v>
      </c>
      <c r="C53" s="82">
        <f>[5]GSS!CW58</f>
        <v>0</v>
      </c>
      <c r="D53" s="693">
        <f>[5]GSS!CX58</f>
        <v>0</v>
      </c>
      <c r="E53" s="82">
        <f>[5]GSS!CY58</f>
        <v>0</v>
      </c>
      <c r="F53" s="693">
        <f>[5]GSS!CZ58</f>
        <v>0</v>
      </c>
      <c r="G53" s="82">
        <f>[5]GSS!DA58</f>
        <v>0</v>
      </c>
      <c r="H53" s="693">
        <f>[5]GSS!DB58</f>
        <v>0</v>
      </c>
      <c r="I53" s="693">
        <f>[5]GSS!DC58</f>
        <v>0</v>
      </c>
      <c r="J53" s="693">
        <f>[5]GSS!DD58</f>
        <v>0</v>
      </c>
      <c r="K53" s="693">
        <f>[5]GSS!DE58</f>
        <v>0</v>
      </c>
      <c r="L53" s="693" t="e">
        <f>[5]GSS!DF58</f>
        <v>#DIV/0!</v>
      </c>
      <c r="M53" s="693" t="e">
        <f>[5]GSS!DG58</f>
        <v>#DIV/0!</v>
      </c>
      <c r="N53" s="693" t="e">
        <f>[5]GSS!DH58</f>
        <v>#DIV/0!</v>
      </c>
    </row>
    <row r="54" spans="1:14" s="132" customFormat="1" ht="15.75" x14ac:dyDescent="0.25">
      <c r="A54" s="687"/>
      <c r="B54" s="101" t="s">
        <v>66</v>
      </c>
      <c r="C54" s="101">
        <f>[5]GSS!CW59</f>
        <v>0</v>
      </c>
      <c r="D54" s="685">
        <f>[5]GSS!CX59</f>
        <v>0</v>
      </c>
      <c r="E54" s="101">
        <f>[5]GSS!CY59</f>
        <v>0</v>
      </c>
      <c r="F54" s="685">
        <f>[5]GSS!CZ59</f>
        <v>0</v>
      </c>
      <c r="G54" s="101">
        <f>[5]GSS!DA59</f>
        <v>0</v>
      </c>
      <c r="H54" s="685">
        <f>[5]GSS!DB59</f>
        <v>0</v>
      </c>
      <c r="I54" s="685">
        <f>[5]GSS!DC59</f>
        <v>0</v>
      </c>
      <c r="J54" s="685">
        <f>[5]GSS!DD59</f>
        <v>0</v>
      </c>
      <c r="K54" s="685">
        <f>[5]GSS!DE59</f>
        <v>0</v>
      </c>
      <c r="L54" s="685" t="e">
        <f>[5]GSS!DF59</f>
        <v>#DIV/0!</v>
      </c>
      <c r="M54" s="685" t="e">
        <f>[5]GSS!DG59</f>
        <v>#DIV/0!</v>
      </c>
      <c r="N54" s="685" t="e">
        <f>[5]GSS!DH59</f>
        <v>#DIV/0!</v>
      </c>
    </row>
    <row r="55" spans="1:14" x14ac:dyDescent="0.2">
      <c r="A55" s="691">
        <v>39</v>
      </c>
      <c r="B55" s="697" t="str">
        <f>[5]GSS!B60</f>
        <v>KSFC</v>
      </c>
      <c r="C55" s="82">
        <f>[5]GSS!CW60</f>
        <v>0</v>
      </c>
      <c r="D55" s="693">
        <f>[5]GSS!CX60</f>
        <v>0</v>
      </c>
      <c r="E55" s="82">
        <f>[5]GSS!CY60</f>
        <v>0</v>
      </c>
      <c r="F55" s="693">
        <f>[5]GSS!CZ60</f>
        <v>0</v>
      </c>
      <c r="G55" s="82">
        <f>[5]GSS!DA60</f>
        <v>0</v>
      </c>
      <c r="H55" s="693">
        <f>[5]GSS!DB60</f>
        <v>0</v>
      </c>
      <c r="I55" s="693">
        <f>[5]GSS!DC60</f>
        <v>0</v>
      </c>
      <c r="J55" s="693">
        <f>[5]GSS!DD60</f>
        <v>0</v>
      </c>
      <c r="K55" s="693">
        <f>[5]GSS!DE60</f>
        <v>0</v>
      </c>
      <c r="L55" s="693" t="e">
        <f>[5]GSS!DF60</f>
        <v>#DIV/0!</v>
      </c>
      <c r="M55" s="693" t="e">
        <f>[5]GSS!DG60</f>
        <v>#DIV/0!</v>
      </c>
      <c r="N55" s="693" t="e">
        <f>[5]GSS!DH60</f>
        <v>#DIV/0!</v>
      </c>
    </row>
    <row r="56" spans="1:14" s="132" customFormat="1" ht="15.75" x14ac:dyDescent="0.25">
      <c r="A56" s="698"/>
      <c r="B56" s="101" t="s">
        <v>943</v>
      </c>
      <c r="C56" s="101">
        <f>[5]GSS!CW61</f>
        <v>0</v>
      </c>
      <c r="D56" s="685">
        <f>[5]GSS!CX61</f>
        <v>0</v>
      </c>
      <c r="E56" s="101">
        <f>[5]GSS!CY61</f>
        <v>0</v>
      </c>
      <c r="F56" s="685">
        <f>[5]GSS!CZ61</f>
        <v>0</v>
      </c>
      <c r="G56" s="101">
        <f>[5]GSS!DA61</f>
        <v>0</v>
      </c>
      <c r="H56" s="685">
        <f>[5]GSS!DB61</f>
        <v>0</v>
      </c>
      <c r="I56" s="685">
        <f>[5]GSS!DC61</f>
        <v>0</v>
      </c>
      <c r="J56" s="685">
        <f>[5]GSS!DD61</f>
        <v>0</v>
      </c>
      <c r="K56" s="685">
        <f>[5]GSS!DE61</f>
        <v>0</v>
      </c>
      <c r="L56" s="685" t="e">
        <f>[5]GSS!DF61</f>
        <v>#DIV/0!</v>
      </c>
      <c r="M56" s="685" t="e">
        <f>[5]GSS!DG61</f>
        <v>#DIV/0!</v>
      </c>
      <c r="N56" s="685" t="e">
        <f>[5]GSS!DH61</f>
        <v>#DIV/0!</v>
      </c>
    </row>
    <row r="57" spans="1:14" ht="15.75" x14ac:dyDescent="0.25">
      <c r="A57" s="698" t="s">
        <v>139</v>
      </c>
      <c r="B57" s="101" t="s">
        <v>71</v>
      </c>
      <c r="C57" s="82"/>
      <c r="D57" s="693"/>
      <c r="E57" s="82"/>
      <c r="F57" s="693"/>
      <c r="G57" s="82"/>
      <c r="H57" s="693"/>
      <c r="I57" s="693"/>
      <c r="J57" s="693"/>
      <c r="K57" s="693"/>
      <c r="L57" s="694"/>
      <c r="M57" s="694"/>
      <c r="N57" s="694"/>
    </row>
    <row r="58" spans="1:14" x14ac:dyDescent="0.2">
      <c r="A58" s="691">
        <v>40</v>
      </c>
      <c r="B58" s="82" t="str">
        <f>[5]GSS!B63</f>
        <v>Equitas Small Finance Bank</v>
      </c>
      <c r="C58" s="693">
        <f>[5]GSS!CW63</f>
        <v>0</v>
      </c>
      <c r="D58" s="693">
        <f>[5]GSS!CX63</f>
        <v>0</v>
      </c>
      <c r="E58" s="693">
        <f>[5]GSS!CY63</f>
        <v>0</v>
      </c>
      <c r="F58" s="693">
        <f>[5]GSS!CZ63</f>
        <v>0</v>
      </c>
      <c r="G58" s="693">
        <f>[5]GSS!DA63</f>
        <v>0</v>
      </c>
      <c r="H58" s="693">
        <f>[5]GSS!DB63</f>
        <v>0</v>
      </c>
      <c r="I58" s="693">
        <f>[5]GSS!DC63</f>
        <v>0</v>
      </c>
      <c r="J58" s="693">
        <f>[5]GSS!DD63</f>
        <v>0</v>
      </c>
      <c r="K58" s="693">
        <f>[5]GSS!DE63</f>
        <v>0</v>
      </c>
      <c r="L58" s="693" t="e">
        <f>[5]GSS!DF63</f>
        <v>#DIV/0!</v>
      </c>
      <c r="M58" s="693" t="e">
        <f>[5]GSS!DG63</f>
        <v>#DIV/0!</v>
      </c>
      <c r="N58" s="693" t="e">
        <f>[5]GSS!DH63</f>
        <v>#DIV/0!</v>
      </c>
    </row>
    <row r="59" spans="1:14" x14ac:dyDescent="0.2">
      <c r="A59" s="691">
        <v>41</v>
      </c>
      <c r="B59" s="82" t="str">
        <f>[5]GSS!B64</f>
        <v>Ujjivan Small Finnance</v>
      </c>
      <c r="C59" s="693">
        <f>[5]GSS!CW64</f>
        <v>0</v>
      </c>
      <c r="D59" s="693">
        <f>[5]GSS!CX64</f>
        <v>0</v>
      </c>
      <c r="E59" s="693">
        <f>[5]GSS!CY64</f>
        <v>0</v>
      </c>
      <c r="F59" s="693">
        <f>[5]GSS!CZ64</f>
        <v>0</v>
      </c>
      <c r="G59" s="693">
        <f>[5]GSS!DA64</f>
        <v>0</v>
      </c>
      <c r="H59" s="693">
        <f>[5]GSS!DB64</f>
        <v>0</v>
      </c>
      <c r="I59" s="693">
        <f>[5]GSS!DC64</f>
        <v>0</v>
      </c>
      <c r="J59" s="693">
        <f>[5]GSS!DD64</f>
        <v>0</v>
      </c>
      <c r="K59" s="693">
        <f>[5]GSS!DE64</f>
        <v>0</v>
      </c>
      <c r="L59" s="693" t="e">
        <f>[5]GSS!DF64</f>
        <v>#DIV/0!</v>
      </c>
      <c r="M59" s="693" t="e">
        <f>[5]GSS!DG64</f>
        <v>#DIV/0!</v>
      </c>
      <c r="N59" s="693" t="e">
        <f>[5]GSS!DH64</f>
        <v>#DIV/0!</v>
      </c>
    </row>
    <row r="60" spans="1:14" x14ac:dyDescent="0.2">
      <c r="A60" s="691">
        <v>42</v>
      </c>
      <c r="B60" s="82" t="str">
        <f>[5]GSS!B65</f>
        <v>Suryoday Small Finance Bank</v>
      </c>
      <c r="C60" s="693">
        <f>[5]GSS!CW65</f>
        <v>0</v>
      </c>
      <c r="D60" s="693">
        <f>[5]GSS!CX65</f>
        <v>0</v>
      </c>
      <c r="E60" s="693">
        <f>[5]GSS!CY65</f>
        <v>0</v>
      </c>
      <c r="F60" s="693">
        <f>[5]GSS!CZ65</f>
        <v>0</v>
      </c>
      <c r="G60" s="693">
        <f>[5]GSS!DA65</f>
        <v>0</v>
      </c>
      <c r="H60" s="693">
        <f>[5]GSS!DB65</f>
        <v>0</v>
      </c>
      <c r="I60" s="693">
        <f>[5]GSS!DC65</f>
        <v>0</v>
      </c>
      <c r="J60" s="693">
        <f>[5]GSS!DD65</f>
        <v>0</v>
      </c>
      <c r="K60" s="693">
        <f>[5]GSS!DE65</f>
        <v>0</v>
      </c>
      <c r="L60" s="693" t="e">
        <f>[5]GSS!DF65</f>
        <v>#DIV/0!</v>
      </c>
      <c r="M60" s="693" t="e">
        <f>[5]GSS!DG65</f>
        <v>#DIV/0!</v>
      </c>
      <c r="N60" s="693" t="e">
        <f>[5]GSS!DH65</f>
        <v>#DIV/0!</v>
      </c>
    </row>
    <row r="61" spans="1:14" x14ac:dyDescent="0.2">
      <c r="A61" s="691">
        <v>43</v>
      </c>
      <c r="B61" s="82" t="str">
        <f>[5]GSS!B66</f>
        <v>ESAF Small Finance Bank</v>
      </c>
      <c r="C61" s="693">
        <f>[5]GSS!CW66</f>
        <v>0</v>
      </c>
      <c r="D61" s="693">
        <f>[5]GSS!CX66</f>
        <v>0</v>
      </c>
      <c r="E61" s="693">
        <f>[5]GSS!CY66</f>
        <v>0</v>
      </c>
      <c r="F61" s="693">
        <f>[5]GSS!CZ66</f>
        <v>0</v>
      </c>
      <c r="G61" s="693">
        <f>[5]GSS!DA66</f>
        <v>0</v>
      </c>
      <c r="H61" s="693">
        <f>[5]GSS!DB66</f>
        <v>0</v>
      </c>
      <c r="I61" s="693">
        <f>[5]GSS!DC66</f>
        <v>0</v>
      </c>
      <c r="J61" s="693">
        <f>[5]GSS!DD66</f>
        <v>0</v>
      </c>
      <c r="K61" s="693">
        <f>[5]GSS!DE66</f>
        <v>0</v>
      </c>
      <c r="L61" s="693" t="e">
        <f>[5]GSS!DF66</f>
        <v>#DIV/0!</v>
      </c>
      <c r="M61" s="693" t="e">
        <f>[5]GSS!DG66</f>
        <v>#DIV/0!</v>
      </c>
      <c r="N61" s="693" t="e">
        <f>[5]GSS!DH66</f>
        <v>#DIV/0!</v>
      </c>
    </row>
    <row r="62" spans="1:14" ht="15.75" x14ac:dyDescent="0.25">
      <c r="A62" s="698"/>
      <c r="B62" s="101" t="s">
        <v>944</v>
      </c>
      <c r="C62" s="82">
        <f>SUM(C58:C61)</f>
        <v>0</v>
      </c>
      <c r="D62" s="82">
        <f t="shared" ref="D62:K62" si="0">SUM(D58:D61)</f>
        <v>0</v>
      </c>
      <c r="E62" s="82">
        <f t="shared" si="0"/>
        <v>0</v>
      </c>
      <c r="F62" s="82">
        <f t="shared" si="0"/>
        <v>0</v>
      </c>
      <c r="G62" s="82">
        <f t="shared" si="0"/>
        <v>0</v>
      </c>
      <c r="H62" s="82">
        <f t="shared" si="0"/>
        <v>0</v>
      </c>
      <c r="I62" s="82">
        <f t="shared" si="0"/>
        <v>0</v>
      </c>
      <c r="J62" s="82">
        <f t="shared" si="0"/>
        <v>0</v>
      </c>
      <c r="K62" s="82">
        <f t="shared" si="0"/>
        <v>0</v>
      </c>
      <c r="L62" s="685" t="e">
        <f>[5]GSS!DF67</f>
        <v>#DIV/0!</v>
      </c>
      <c r="M62" s="685" t="e">
        <f>[5]GSS!DG67</f>
        <v>#DIV/0!</v>
      </c>
      <c r="N62" s="685" t="e">
        <f>[5]GSS!DH67</f>
        <v>#DIV/0!</v>
      </c>
    </row>
    <row r="63" spans="1:14" ht="15.75" x14ac:dyDescent="0.25">
      <c r="A63" s="698" t="s">
        <v>140</v>
      </c>
      <c r="B63" s="101" t="s">
        <v>78</v>
      </c>
      <c r="C63" s="82"/>
      <c r="D63" s="82"/>
      <c r="E63" s="82"/>
      <c r="F63" s="82"/>
      <c r="G63" s="82"/>
      <c r="H63" s="82"/>
      <c r="I63" s="82"/>
      <c r="J63" s="82"/>
      <c r="K63" s="82"/>
      <c r="L63" s="685"/>
      <c r="M63" s="685"/>
      <c r="N63" s="685"/>
    </row>
    <row r="64" spans="1:14" x14ac:dyDescent="0.2">
      <c r="A64" s="691">
        <v>44</v>
      </c>
      <c r="B64" s="82" t="str">
        <f>[5]GSS!B69</f>
        <v>India Post Payments Bank Limited</v>
      </c>
      <c r="C64" s="693">
        <f>[5]GSS!CW69</f>
        <v>0</v>
      </c>
      <c r="D64" s="693">
        <f>[5]GSS!CX69</f>
        <v>0</v>
      </c>
      <c r="E64" s="693">
        <f>[5]GSS!CY69</f>
        <v>0</v>
      </c>
      <c r="F64" s="693">
        <f>[5]GSS!CZ69</f>
        <v>0</v>
      </c>
      <c r="G64" s="693">
        <f>[5]GSS!DA69</f>
        <v>0</v>
      </c>
      <c r="H64" s="693">
        <f>[5]GSS!DB69</f>
        <v>0</v>
      </c>
      <c r="I64" s="693">
        <f>[5]GSS!DC69</f>
        <v>0</v>
      </c>
      <c r="J64" s="693">
        <f>[5]GSS!DD69</f>
        <v>0</v>
      </c>
      <c r="K64" s="693">
        <f>[5]GSS!DE69</f>
        <v>0</v>
      </c>
      <c r="L64" s="693" t="e">
        <f>[5]GSS!DF69</f>
        <v>#DIV/0!</v>
      </c>
      <c r="M64" s="693" t="e">
        <f>[5]GSS!DG69</f>
        <v>#DIV/0!</v>
      </c>
      <c r="N64" s="693" t="e">
        <f>[5]GSS!DH69</f>
        <v>#DIV/0!</v>
      </c>
    </row>
    <row r="65" spans="1:14" x14ac:dyDescent="0.2">
      <c r="A65" s="691">
        <v>45</v>
      </c>
      <c r="B65" s="82" t="str">
        <f>[5]GSS!B70</f>
        <v>Airtel Payments Bank</v>
      </c>
      <c r="C65" s="693">
        <f>[5]GSS!CW70</f>
        <v>0</v>
      </c>
      <c r="D65" s="693">
        <f>[5]GSS!CX70</f>
        <v>0</v>
      </c>
      <c r="E65" s="693">
        <f>[5]GSS!CY70</f>
        <v>0</v>
      </c>
      <c r="F65" s="693">
        <f>[5]GSS!CZ70</f>
        <v>0</v>
      </c>
      <c r="G65" s="693">
        <f>[5]GSS!DA70</f>
        <v>0</v>
      </c>
      <c r="H65" s="693">
        <f>[5]GSS!DB70</f>
        <v>0</v>
      </c>
      <c r="I65" s="693">
        <f>[5]GSS!DC70</f>
        <v>0</v>
      </c>
      <c r="J65" s="693">
        <f>[5]GSS!DD70</f>
        <v>0</v>
      </c>
      <c r="K65" s="693">
        <f>[5]GSS!DE70</f>
        <v>0</v>
      </c>
      <c r="L65" s="693" t="e">
        <f>[5]GSS!DF70</f>
        <v>#DIV/0!</v>
      </c>
      <c r="M65" s="693" t="e">
        <f>[5]GSS!DG70</f>
        <v>#DIV/0!</v>
      </c>
      <c r="N65" s="693" t="e">
        <f>[5]GSS!DH70</f>
        <v>#DIV/0!</v>
      </c>
    </row>
    <row r="66" spans="1:14" ht="15.75" x14ac:dyDescent="0.25">
      <c r="A66" s="698"/>
      <c r="B66" s="101" t="s">
        <v>945</v>
      </c>
      <c r="C66" s="693">
        <f t="shared" ref="C66:K66" si="1">SUM(C64:C65)</f>
        <v>0</v>
      </c>
      <c r="D66" s="693">
        <f t="shared" si="1"/>
        <v>0</v>
      </c>
      <c r="E66" s="693">
        <f t="shared" si="1"/>
        <v>0</v>
      </c>
      <c r="F66" s="693">
        <f t="shared" si="1"/>
        <v>0</v>
      </c>
      <c r="G66" s="693">
        <f t="shared" si="1"/>
        <v>0</v>
      </c>
      <c r="H66" s="693">
        <f t="shared" si="1"/>
        <v>0</v>
      </c>
      <c r="I66" s="693">
        <f t="shared" si="1"/>
        <v>0</v>
      </c>
      <c r="J66" s="693">
        <f t="shared" si="1"/>
        <v>0</v>
      </c>
      <c r="K66" s="693">
        <f t="shared" si="1"/>
        <v>0</v>
      </c>
      <c r="L66" s="693" t="e">
        <f>[5]GSS!DF71</f>
        <v>#DIV/0!</v>
      </c>
      <c r="M66" s="693" t="e">
        <f>[5]GSS!DG71</f>
        <v>#DIV/0!</v>
      </c>
      <c r="N66" s="693" t="e">
        <f>[5]GSS!DH71</f>
        <v>#DIV/0!</v>
      </c>
    </row>
    <row r="67" spans="1:14" s="132" customFormat="1" ht="15.75" x14ac:dyDescent="0.25">
      <c r="A67" s="687"/>
      <c r="B67" s="101" t="s">
        <v>580</v>
      </c>
      <c r="C67" s="685">
        <f>[5]GSS!CW72</f>
        <v>2088</v>
      </c>
      <c r="D67" s="696">
        <f>[5]GSS!CX72</f>
        <v>6211.6399999999994</v>
      </c>
      <c r="E67" s="135">
        <f>[5]GSS!CY72</f>
        <v>3369</v>
      </c>
      <c r="F67" s="696">
        <f>[5]GSS!CZ72</f>
        <v>9929.86</v>
      </c>
      <c r="G67" s="135">
        <f>[5]GSS!DA72</f>
        <v>3492</v>
      </c>
      <c r="H67" s="696">
        <f>[5]GSS!DB72</f>
        <v>8063.57</v>
      </c>
      <c r="I67" s="696">
        <f>[5]GSS!DC72</f>
        <v>1424.26</v>
      </c>
      <c r="J67" s="696">
        <f>[5]GSS!DD72</f>
        <v>2657</v>
      </c>
      <c r="K67" s="696">
        <f>[5]GSS!DE72</f>
        <v>1548.467979</v>
      </c>
      <c r="L67" s="696">
        <f>[5]GSS!DF72</f>
        <v>22.92888834510693</v>
      </c>
      <c r="M67" s="696">
        <f>[5]GSS!DG72</f>
        <v>26.757678355988908</v>
      </c>
      <c r="N67" s="696">
        <f>[5]GSS!DH72</f>
        <v>19.20325586557815</v>
      </c>
    </row>
  </sheetData>
  <mergeCells count="10">
    <mergeCell ref="A1:N1"/>
    <mergeCell ref="A2:N2"/>
    <mergeCell ref="A3:A4"/>
    <mergeCell ref="B3:B4"/>
    <mergeCell ref="C3:H3"/>
    <mergeCell ref="I3:K3"/>
    <mergeCell ref="L3:N3"/>
    <mergeCell ref="C4:D4"/>
    <mergeCell ref="E4:F4"/>
    <mergeCell ref="G4:H4"/>
  </mergeCells>
  <pageMargins left="0.7" right="0.7" top="0.75" bottom="0.75" header="0.3" footer="0.3"/>
  <legacy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selection sqref="A1:N2"/>
    </sheetView>
  </sheetViews>
  <sheetFormatPr defaultRowHeight="12.75" x14ac:dyDescent="0.2"/>
  <cols>
    <col min="1" max="1" width="4" style="656" bestFit="1" customWidth="1"/>
    <col min="2" max="2" width="26" style="656" customWidth="1"/>
    <col min="3" max="3" width="9.85546875" style="656" customWidth="1"/>
    <col min="4" max="4" width="10.140625" style="725" customWidth="1"/>
    <col min="5" max="5" width="8.42578125" style="656" customWidth="1"/>
    <col min="6" max="6" width="8" style="725" customWidth="1"/>
    <col min="7" max="7" width="7.140625" style="656" customWidth="1"/>
    <col min="8" max="8" width="9" style="725" bestFit="1" customWidth="1"/>
    <col min="9" max="9" width="9.7109375" style="656" customWidth="1"/>
    <col min="10" max="10" width="10.140625" style="725" customWidth="1"/>
    <col min="11" max="11" width="8" style="656" customWidth="1"/>
    <col min="12" max="12" width="10" style="656" customWidth="1"/>
    <col min="13" max="13" width="9.28515625" style="656" bestFit="1" customWidth="1"/>
    <col min="14" max="14" width="10.42578125" style="656" customWidth="1"/>
    <col min="15" max="15" width="9.140625" style="656" customWidth="1"/>
    <col min="16" max="16384" width="9.140625" style="656"/>
  </cols>
  <sheetData>
    <row r="1" spans="1:14" x14ac:dyDescent="0.2">
      <c r="A1" s="1209" t="s">
        <v>1154</v>
      </c>
      <c r="B1" s="1210"/>
      <c r="C1" s="1210"/>
      <c r="D1" s="1210"/>
      <c r="E1" s="1210"/>
      <c r="F1" s="1210"/>
      <c r="G1" s="1210"/>
      <c r="H1" s="1210"/>
      <c r="I1" s="1210"/>
      <c r="J1" s="1210"/>
      <c r="K1" s="1210"/>
      <c r="L1" s="1210"/>
      <c r="M1" s="1210"/>
      <c r="N1" s="1211"/>
    </row>
    <row r="2" spans="1:14" x14ac:dyDescent="0.2">
      <c r="A2" s="1212"/>
      <c r="B2" s="1213"/>
      <c r="C2" s="1213"/>
      <c r="D2" s="1213"/>
      <c r="E2" s="1213"/>
      <c r="F2" s="1213"/>
      <c r="G2" s="1213"/>
      <c r="H2" s="1213"/>
      <c r="I2" s="1213"/>
      <c r="J2" s="1213"/>
      <c r="K2" s="1213"/>
      <c r="L2" s="1213"/>
      <c r="M2" s="1213"/>
      <c r="N2" s="1214"/>
    </row>
    <row r="3" spans="1:14" ht="20.25" x14ac:dyDescent="0.3">
      <c r="A3" s="1106" t="s">
        <v>946</v>
      </c>
      <c r="B3" s="1106"/>
      <c r="C3" s="1106"/>
      <c r="D3" s="1106"/>
      <c r="E3" s="1106"/>
      <c r="F3" s="1106"/>
      <c r="G3" s="1106"/>
      <c r="H3" s="1106"/>
      <c r="I3" s="1106"/>
      <c r="J3" s="1106"/>
      <c r="K3" s="1106"/>
      <c r="L3" s="1106"/>
      <c r="M3" s="1106"/>
      <c r="N3" s="1106"/>
    </row>
    <row r="4" spans="1:14" ht="15.75" x14ac:dyDescent="0.25">
      <c r="A4" s="135" t="s">
        <v>947</v>
      </c>
      <c r="B4" s="135"/>
      <c r="C4" s="135"/>
      <c r="D4" s="135"/>
      <c r="E4" s="135"/>
      <c r="F4" s="135"/>
      <c r="G4" s="135"/>
      <c r="H4" s="135"/>
      <c r="I4" s="135"/>
      <c r="J4" s="696"/>
      <c r="K4" s="141"/>
      <c r="L4" s="141"/>
      <c r="M4" s="141"/>
      <c r="N4" s="141"/>
    </row>
    <row r="5" spans="1:14" ht="45" x14ac:dyDescent="0.2">
      <c r="A5" s="1188" t="s">
        <v>85</v>
      </c>
      <c r="B5" s="1189" t="s">
        <v>572</v>
      </c>
      <c r="C5" s="1186" t="s">
        <v>948</v>
      </c>
      <c r="D5" s="1186"/>
      <c r="E5" s="1186" t="s">
        <v>949</v>
      </c>
      <c r="F5" s="1186"/>
      <c r="G5" s="1186" t="s">
        <v>950</v>
      </c>
      <c r="H5" s="1186"/>
      <c r="I5" s="1186" t="s">
        <v>951</v>
      </c>
      <c r="J5" s="1186"/>
      <c r="K5" s="701" t="s">
        <v>952</v>
      </c>
      <c r="L5" s="702" t="s">
        <v>953</v>
      </c>
      <c r="M5" s="701" t="s">
        <v>954</v>
      </c>
      <c r="N5" s="703" t="s">
        <v>955</v>
      </c>
    </row>
    <row r="6" spans="1:14" s="657" customFormat="1" ht="15.75" x14ac:dyDescent="0.25">
      <c r="A6" s="1188"/>
      <c r="B6" s="1189"/>
      <c r="C6" s="704" t="s">
        <v>929</v>
      </c>
      <c r="D6" s="705" t="s">
        <v>870</v>
      </c>
      <c r="E6" s="704" t="s">
        <v>929</v>
      </c>
      <c r="F6" s="705" t="s">
        <v>870</v>
      </c>
      <c r="G6" s="704" t="s">
        <v>929</v>
      </c>
      <c r="H6" s="705" t="s">
        <v>870</v>
      </c>
      <c r="I6" s="704" t="s">
        <v>929</v>
      </c>
      <c r="J6" s="705" t="s">
        <v>870</v>
      </c>
      <c r="K6" s="701" t="s">
        <v>929</v>
      </c>
      <c r="L6" s="702" t="s">
        <v>929</v>
      </c>
      <c r="M6" s="701" t="s">
        <v>929</v>
      </c>
      <c r="N6" s="135" t="s">
        <v>929</v>
      </c>
    </row>
    <row r="7" spans="1:14" ht="18" x14ac:dyDescent="0.25">
      <c r="A7" s="706" t="s">
        <v>12</v>
      </c>
      <c r="B7" s="707" t="s">
        <v>912</v>
      </c>
      <c r="C7" s="141"/>
      <c r="D7" s="700"/>
      <c r="E7" s="141"/>
      <c r="F7" s="700"/>
      <c r="G7" s="141"/>
      <c r="H7" s="700"/>
      <c r="I7" s="141"/>
      <c r="J7" s="700"/>
      <c r="K7" s="708"/>
      <c r="L7" s="141"/>
      <c r="M7" s="141"/>
      <c r="N7" s="141"/>
    </row>
    <row r="8" spans="1:14" ht="18" x14ac:dyDescent="0.25">
      <c r="A8" s="709">
        <v>1</v>
      </c>
      <c r="B8" s="710" t="s">
        <v>14</v>
      </c>
      <c r="C8" s="86">
        <v>1846</v>
      </c>
      <c r="D8" s="664">
        <v>311</v>
      </c>
      <c r="E8" s="86">
        <v>0</v>
      </c>
      <c r="F8" s="664">
        <v>0</v>
      </c>
      <c r="G8" s="86">
        <v>0</v>
      </c>
      <c r="H8" s="664">
        <v>0</v>
      </c>
      <c r="I8" s="86">
        <f>C8+E8-G8</f>
        <v>1846</v>
      </c>
      <c r="J8" s="664">
        <f>D8+F8-H8</f>
        <v>311</v>
      </c>
      <c r="K8" s="711">
        <v>1846</v>
      </c>
      <c r="L8" s="711">
        <v>0</v>
      </c>
      <c r="M8" s="711">
        <v>0</v>
      </c>
      <c r="N8" s="86">
        <f t="shared" ref="N8:N71" si="0">K8+L8+M8</f>
        <v>1846</v>
      </c>
    </row>
    <row r="9" spans="1:14" ht="18" x14ac:dyDescent="0.25">
      <c r="A9" s="709">
        <v>2</v>
      </c>
      <c r="B9" s="710" t="s">
        <v>15</v>
      </c>
      <c r="C9" s="86">
        <v>16523</v>
      </c>
      <c r="D9" s="664">
        <v>16444</v>
      </c>
      <c r="E9" s="86">
        <v>0</v>
      </c>
      <c r="F9" s="664">
        <v>0</v>
      </c>
      <c r="G9" s="86">
        <v>0</v>
      </c>
      <c r="H9" s="664">
        <v>0</v>
      </c>
      <c r="I9" s="86">
        <f t="shared" ref="I9:J11" si="1">C9+E9-G9</f>
        <v>16523</v>
      </c>
      <c r="J9" s="664">
        <f t="shared" si="1"/>
        <v>16444</v>
      </c>
      <c r="K9" s="711">
        <v>0</v>
      </c>
      <c r="L9" s="711">
        <v>16523</v>
      </c>
      <c r="M9" s="711">
        <v>0</v>
      </c>
      <c r="N9" s="86">
        <f t="shared" si="0"/>
        <v>16523</v>
      </c>
    </row>
    <row r="10" spans="1:14" ht="18" x14ac:dyDescent="0.25">
      <c r="A10" s="709">
        <v>3</v>
      </c>
      <c r="B10" s="710" t="s">
        <v>16</v>
      </c>
      <c r="C10" s="86">
        <v>1403</v>
      </c>
      <c r="D10" s="664">
        <v>2766.9999979999998</v>
      </c>
      <c r="E10" s="86">
        <v>0</v>
      </c>
      <c r="F10" s="664">
        <v>0</v>
      </c>
      <c r="G10" s="86">
        <v>0</v>
      </c>
      <c r="H10" s="664">
        <v>0</v>
      </c>
      <c r="I10" s="86">
        <f t="shared" si="1"/>
        <v>1403</v>
      </c>
      <c r="J10" s="664">
        <f t="shared" si="1"/>
        <v>2766.9999979999998</v>
      </c>
      <c r="K10" s="711">
        <v>0</v>
      </c>
      <c r="L10" s="711">
        <v>1301</v>
      </c>
      <c r="M10" s="711">
        <v>102</v>
      </c>
      <c r="N10" s="86">
        <f t="shared" si="0"/>
        <v>1403</v>
      </c>
    </row>
    <row r="11" spans="1:14" ht="18" x14ac:dyDescent="0.25">
      <c r="A11" s="709">
        <v>4</v>
      </c>
      <c r="B11" s="710" t="s">
        <v>17</v>
      </c>
      <c r="C11" s="86">
        <v>1292</v>
      </c>
      <c r="D11" s="664">
        <v>1472.3</v>
      </c>
      <c r="E11" s="86">
        <v>0</v>
      </c>
      <c r="F11" s="664">
        <v>0</v>
      </c>
      <c r="G11" s="86">
        <v>0</v>
      </c>
      <c r="H11" s="664">
        <v>0</v>
      </c>
      <c r="I11" s="86">
        <f t="shared" si="1"/>
        <v>1292</v>
      </c>
      <c r="J11" s="664">
        <f t="shared" si="1"/>
        <v>1472.3</v>
      </c>
      <c r="K11" s="711">
        <v>451</v>
      </c>
      <c r="L11" s="711">
        <v>391</v>
      </c>
      <c r="M11" s="711">
        <v>450</v>
      </c>
      <c r="N11" s="86">
        <f t="shared" si="0"/>
        <v>1292</v>
      </c>
    </row>
    <row r="12" spans="1:14" ht="18" x14ac:dyDescent="0.25">
      <c r="A12" s="706"/>
      <c r="B12" s="707" t="s">
        <v>913</v>
      </c>
      <c r="C12" s="89">
        <f t="shared" ref="C12:M12" si="2">SUM(C8:C11)</f>
        <v>21064</v>
      </c>
      <c r="D12" s="712">
        <f t="shared" si="2"/>
        <v>20994.299997999999</v>
      </c>
      <c r="E12" s="89">
        <f t="shared" si="2"/>
        <v>0</v>
      </c>
      <c r="F12" s="712">
        <f t="shared" si="2"/>
        <v>0</v>
      </c>
      <c r="G12" s="89">
        <f t="shared" si="2"/>
        <v>0</v>
      </c>
      <c r="H12" s="712">
        <f t="shared" si="2"/>
        <v>0</v>
      </c>
      <c r="I12" s="89">
        <f t="shared" si="2"/>
        <v>21064</v>
      </c>
      <c r="J12" s="712">
        <f t="shared" si="2"/>
        <v>20994.299997999999</v>
      </c>
      <c r="K12" s="713">
        <f t="shared" si="2"/>
        <v>2297</v>
      </c>
      <c r="L12" s="714">
        <f t="shared" si="2"/>
        <v>18215</v>
      </c>
      <c r="M12" s="714">
        <f t="shared" si="2"/>
        <v>552</v>
      </c>
      <c r="N12" s="89">
        <f t="shared" si="0"/>
        <v>21064</v>
      </c>
    </row>
    <row r="13" spans="1:14" ht="18" x14ac:dyDescent="0.25">
      <c r="A13" s="706" t="s">
        <v>914</v>
      </c>
      <c r="B13" s="707" t="s">
        <v>915</v>
      </c>
      <c r="C13" s="86"/>
      <c r="D13" s="664"/>
      <c r="E13" s="86"/>
      <c r="F13" s="664"/>
      <c r="G13" s="86"/>
      <c r="H13" s="664"/>
      <c r="I13" s="86"/>
      <c r="J13" s="664"/>
      <c r="K13" s="711"/>
      <c r="L13" s="711"/>
      <c r="M13" s="711"/>
      <c r="N13" s="86"/>
    </row>
    <row r="14" spans="1:14" ht="18" x14ac:dyDescent="0.25">
      <c r="A14" s="709">
        <v>5</v>
      </c>
      <c r="B14" s="710" t="s">
        <v>21</v>
      </c>
      <c r="C14" s="86">
        <v>0</v>
      </c>
      <c r="D14" s="664">
        <v>0</v>
      </c>
      <c r="E14" s="86">
        <v>0</v>
      </c>
      <c r="F14" s="664">
        <v>0</v>
      </c>
      <c r="G14" s="86">
        <v>0</v>
      </c>
      <c r="H14" s="664">
        <v>0</v>
      </c>
      <c r="I14" s="86">
        <f t="shared" ref="I14:J21" si="3">C14+E14-G14</f>
        <v>0</v>
      </c>
      <c r="J14" s="664">
        <f t="shared" si="3"/>
        <v>0</v>
      </c>
      <c r="K14" s="711">
        <v>0</v>
      </c>
      <c r="L14" s="711">
        <v>0</v>
      </c>
      <c r="M14" s="711">
        <v>0</v>
      </c>
      <c r="N14" s="86">
        <f t="shared" si="0"/>
        <v>0</v>
      </c>
    </row>
    <row r="15" spans="1:14" ht="18" x14ac:dyDescent="0.25">
      <c r="A15" s="709">
        <v>6</v>
      </c>
      <c r="B15" s="710" t="s">
        <v>22</v>
      </c>
      <c r="C15" s="86">
        <v>0</v>
      </c>
      <c r="D15" s="664">
        <v>0</v>
      </c>
      <c r="E15" s="86">
        <v>0</v>
      </c>
      <c r="F15" s="664">
        <v>0</v>
      </c>
      <c r="G15" s="86">
        <v>0</v>
      </c>
      <c r="H15" s="664">
        <v>0</v>
      </c>
      <c r="I15" s="86">
        <f t="shared" si="3"/>
        <v>0</v>
      </c>
      <c r="J15" s="664">
        <f t="shared" si="3"/>
        <v>0</v>
      </c>
      <c r="K15" s="711">
        <v>0</v>
      </c>
      <c r="L15" s="711">
        <v>0</v>
      </c>
      <c r="M15" s="711">
        <v>0</v>
      </c>
      <c r="N15" s="86">
        <f t="shared" si="0"/>
        <v>0</v>
      </c>
    </row>
    <row r="16" spans="1:14" ht="18" x14ac:dyDescent="0.25">
      <c r="A16" s="709">
        <v>7</v>
      </c>
      <c r="B16" s="710" t="s">
        <v>23</v>
      </c>
      <c r="C16" s="86">
        <v>0</v>
      </c>
      <c r="D16" s="664">
        <v>0</v>
      </c>
      <c r="E16" s="86">
        <v>0</v>
      </c>
      <c r="F16" s="664">
        <v>0</v>
      </c>
      <c r="G16" s="86">
        <v>0</v>
      </c>
      <c r="H16" s="664">
        <v>0</v>
      </c>
      <c r="I16" s="86">
        <f t="shared" si="3"/>
        <v>0</v>
      </c>
      <c r="J16" s="664">
        <f t="shared" si="3"/>
        <v>0</v>
      </c>
      <c r="K16" s="711">
        <v>0</v>
      </c>
      <c r="L16" s="711">
        <v>0</v>
      </c>
      <c r="M16" s="711">
        <v>0</v>
      </c>
      <c r="N16" s="86">
        <f t="shared" si="0"/>
        <v>0</v>
      </c>
    </row>
    <row r="17" spans="1:14" ht="18" x14ac:dyDescent="0.25">
      <c r="A17" s="709">
        <v>8</v>
      </c>
      <c r="B17" s="715" t="s">
        <v>24</v>
      </c>
      <c r="C17" s="86">
        <v>0</v>
      </c>
      <c r="D17" s="664">
        <v>0</v>
      </c>
      <c r="E17" s="86">
        <v>0</v>
      </c>
      <c r="F17" s="664">
        <v>0</v>
      </c>
      <c r="G17" s="86">
        <v>0</v>
      </c>
      <c r="H17" s="664">
        <v>0</v>
      </c>
      <c r="I17" s="86">
        <f t="shared" si="3"/>
        <v>0</v>
      </c>
      <c r="J17" s="664">
        <f t="shared" si="3"/>
        <v>0</v>
      </c>
      <c r="K17" s="711">
        <v>0</v>
      </c>
      <c r="L17" s="711">
        <v>0</v>
      </c>
      <c r="M17" s="711">
        <v>0</v>
      </c>
      <c r="N17" s="86">
        <f t="shared" si="0"/>
        <v>0</v>
      </c>
    </row>
    <row r="18" spans="1:14" ht="18" x14ac:dyDescent="0.25">
      <c r="A18" s="709">
        <v>9</v>
      </c>
      <c r="B18" s="715" t="s">
        <v>25</v>
      </c>
      <c r="C18" s="86">
        <v>10</v>
      </c>
      <c r="D18" s="664">
        <v>15</v>
      </c>
      <c r="E18" s="86">
        <v>0</v>
      </c>
      <c r="F18" s="664">
        <v>0</v>
      </c>
      <c r="G18" s="86">
        <v>2</v>
      </c>
      <c r="H18" s="664">
        <v>2</v>
      </c>
      <c r="I18" s="86">
        <f t="shared" si="3"/>
        <v>8</v>
      </c>
      <c r="J18" s="664">
        <f t="shared" si="3"/>
        <v>13</v>
      </c>
      <c r="K18" s="711">
        <v>4</v>
      </c>
      <c r="L18" s="711">
        <v>4</v>
      </c>
      <c r="M18" s="711">
        <v>0</v>
      </c>
      <c r="N18" s="86">
        <f t="shared" si="0"/>
        <v>8</v>
      </c>
    </row>
    <row r="19" spans="1:14" ht="18" x14ac:dyDescent="0.25">
      <c r="A19" s="709">
        <v>10</v>
      </c>
      <c r="B19" s="715" t="s">
        <v>26</v>
      </c>
      <c r="C19" s="86">
        <v>0</v>
      </c>
      <c r="D19" s="664">
        <v>0</v>
      </c>
      <c r="E19" s="86">
        <v>0</v>
      </c>
      <c r="F19" s="664">
        <v>0</v>
      </c>
      <c r="G19" s="86">
        <v>0</v>
      </c>
      <c r="H19" s="664">
        <v>0</v>
      </c>
      <c r="I19" s="86">
        <f t="shared" si="3"/>
        <v>0</v>
      </c>
      <c r="J19" s="664">
        <f t="shared" si="3"/>
        <v>0</v>
      </c>
      <c r="K19" s="711">
        <v>0</v>
      </c>
      <c r="L19" s="711">
        <v>0</v>
      </c>
      <c r="M19" s="711">
        <v>0</v>
      </c>
      <c r="N19" s="86">
        <f t="shared" si="0"/>
        <v>0</v>
      </c>
    </row>
    <row r="20" spans="1:14" ht="18" x14ac:dyDescent="0.25">
      <c r="A20" s="709">
        <v>11</v>
      </c>
      <c r="B20" s="715" t="s">
        <v>27</v>
      </c>
      <c r="C20" s="86">
        <v>0</v>
      </c>
      <c r="D20" s="664">
        <v>0</v>
      </c>
      <c r="E20" s="86">
        <v>0</v>
      </c>
      <c r="F20" s="664">
        <v>0</v>
      </c>
      <c r="G20" s="86">
        <v>0</v>
      </c>
      <c r="H20" s="664">
        <v>0</v>
      </c>
      <c r="I20" s="86">
        <f t="shared" si="3"/>
        <v>0</v>
      </c>
      <c r="J20" s="664">
        <f t="shared" si="3"/>
        <v>0</v>
      </c>
      <c r="K20" s="711">
        <v>0</v>
      </c>
      <c r="L20" s="711">
        <v>0</v>
      </c>
      <c r="M20" s="711">
        <v>0</v>
      </c>
      <c r="N20" s="86">
        <f t="shared" si="0"/>
        <v>0</v>
      </c>
    </row>
    <row r="21" spans="1:14" ht="18" x14ac:dyDescent="0.25">
      <c r="A21" s="709">
        <v>12</v>
      </c>
      <c r="B21" s="715" t="s">
        <v>28</v>
      </c>
      <c r="C21" s="86">
        <v>0</v>
      </c>
      <c r="D21" s="664">
        <v>0</v>
      </c>
      <c r="E21" s="86">
        <v>0</v>
      </c>
      <c r="F21" s="664">
        <v>0</v>
      </c>
      <c r="G21" s="86">
        <v>0</v>
      </c>
      <c r="H21" s="664">
        <v>0</v>
      </c>
      <c r="I21" s="86">
        <f t="shared" si="3"/>
        <v>0</v>
      </c>
      <c r="J21" s="664">
        <f t="shared" si="3"/>
        <v>0</v>
      </c>
      <c r="K21" s="711">
        <v>0</v>
      </c>
      <c r="L21" s="711">
        <v>0</v>
      </c>
      <c r="M21" s="711">
        <v>0</v>
      </c>
      <c r="N21" s="86">
        <f t="shared" si="0"/>
        <v>0</v>
      </c>
    </row>
    <row r="22" spans="1:14" ht="18" x14ac:dyDescent="0.25">
      <c r="A22" s="706"/>
      <c r="B22" s="707" t="s">
        <v>29</v>
      </c>
      <c r="C22" s="89">
        <f t="shared" ref="C22:M22" si="4">SUM(C14:C21)</f>
        <v>10</v>
      </c>
      <c r="D22" s="712">
        <f t="shared" si="4"/>
        <v>15</v>
      </c>
      <c r="E22" s="89">
        <f t="shared" si="4"/>
        <v>0</v>
      </c>
      <c r="F22" s="712">
        <f t="shared" si="4"/>
        <v>0</v>
      </c>
      <c r="G22" s="89">
        <f t="shared" si="4"/>
        <v>2</v>
      </c>
      <c r="H22" s="712">
        <f t="shared" si="4"/>
        <v>2</v>
      </c>
      <c r="I22" s="89">
        <f t="shared" si="4"/>
        <v>8</v>
      </c>
      <c r="J22" s="712">
        <f t="shared" si="4"/>
        <v>13</v>
      </c>
      <c r="K22" s="713">
        <f t="shared" si="4"/>
        <v>4</v>
      </c>
      <c r="L22" s="714">
        <f t="shared" si="4"/>
        <v>4</v>
      </c>
      <c r="M22" s="714">
        <f t="shared" si="4"/>
        <v>0</v>
      </c>
      <c r="N22" s="89">
        <f t="shared" si="0"/>
        <v>8</v>
      </c>
    </row>
    <row r="23" spans="1:14" ht="18" x14ac:dyDescent="0.25">
      <c r="A23" s="706" t="s">
        <v>30</v>
      </c>
      <c r="B23" s="707" t="s">
        <v>916</v>
      </c>
      <c r="C23" s="86"/>
      <c r="D23" s="664"/>
      <c r="E23" s="86"/>
      <c r="F23" s="664"/>
      <c r="G23" s="86"/>
      <c r="H23" s="664"/>
      <c r="I23" s="86"/>
      <c r="J23" s="664"/>
      <c r="K23" s="711"/>
      <c r="L23" s="711"/>
      <c r="M23" s="711"/>
      <c r="N23" s="86"/>
    </row>
    <row r="24" spans="1:14" ht="18" x14ac:dyDescent="0.25">
      <c r="A24" s="709">
        <v>1</v>
      </c>
      <c r="B24" s="710" t="s">
        <v>32</v>
      </c>
      <c r="C24" s="86">
        <v>0</v>
      </c>
      <c r="D24" s="664">
        <v>0</v>
      </c>
      <c r="E24" s="86">
        <v>0</v>
      </c>
      <c r="F24" s="664">
        <v>0</v>
      </c>
      <c r="G24" s="86">
        <v>0</v>
      </c>
      <c r="H24" s="664">
        <v>0</v>
      </c>
      <c r="I24" s="86">
        <f t="shared" ref="I24:J44" si="5">C24+E24-G24</f>
        <v>0</v>
      </c>
      <c r="J24" s="664">
        <f t="shared" si="5"/>
        <v>0</v>
      </c>
      <c r="K24" s="711">
        <v>0</v>
      </c>
      <c r="L24" s="711">
        <v>0</v>
      </c>
      <c r="M24" s="711">
        <v>0</v>
      </c>
      <c r="N24" s="86">
        <f t="shared" si="0"/>
        <v>0</v>
      </c>
    </row>
    <row r="25" spans="1:14" ht="18" x14ac:dyDescent="0.25">
      <c r="A25" s="709">
        <v>2</v>
      </c>
      <c r="B25" s="710" t="s">
        <v>33</v>
      </c>
      <c r="C25" s="86">
        <v>365</v>
      </c>
      <c r="D25" s="664">
        <v>290.45999999999998</v>
      </c>
      <c r="E25" s="86">
        <v>3</v>
      </c>
      <c r="F25" s="664">
        <v>4.78</v>
      </c>
      <c r="G25" s="86">
        <v>14</v>
      </c>
      <c r="H25" s="664">
        <v>7.95</v>
      </c>
      <c r="I25" s="86">
        <f t="shared" si="5"/>
        <v>354</v>
      </c>
      <c r="J25" s="664">
        <f t="shared" si="5"/>
        <v>287.28999999999996</v>
      </c>
      <c r="K25" s="711">
        <v>55</v>
      </c>
      <c r="L25" s="711">
        <v>106</v>
      </c>
      <c r="M25" s="711">
        <v>193</v>
      </c>
      <c r="N25" s="86">
        <f t="shared" si="0"/>
        <v>354</v>
      </c>
    </row>
    <row r="26" spans="1:14" ht="18" x14ac:dyDescent="0.25">
      <c r="A26" s="709">
        <v>3</v>
      </c>
      <c r="B26" s="710" t="s">
        <v>34</v>
      </c>
      <c r="C26" s="86">
        <v>0</v>
      </c>
      <c r="D26" s="664">
        <v>0</v>
      </c>
      <c r="E26" s="86">
        <v>0</v>
      </c>
      <c r="F26" s="664">
        <v>0</v>
      </c>
      <c r="G26" s="86">
        <v>0</v>
      </c>
      <c r="H26" s="664">
        <v>0</v>
      </c>
      <c r="I26" s="86">
        <f>C26+E26-G26</f>
        <v>0</v>
      </c>
      <c r="J26" s="664">
        <f>D26+F26-H26</f>
        <v>0</v>
      </c>
      <c r="K26" s="711">
        <v>0</v>
      </c>
      <c r="L26" s="711">
        <v>0</v>
      </c>
      <c r="M26" s="711">
        <v>0</v>
      </c>
      <c r="N26" s="86">
        <f t="shared" si="0"/>
        <v>0</v>
      </c>
    </row>
    <row r="27" spans="1:14" ht="18" x14ac:dyDescent="0.25">
      <c r="A27" s="709">
        <v>4</v>
      </c>
      <c r="B27" s="710" t="s">
        <v>35</v>
      </c>
      <c r="C27" s="86">
        <v>0</v>
      </c>
      <c r="D27" s="664">
        <v>0</v>
      </c>
      <c r="E27" s="86">
        <v>0</v>
      </c>
      <c r="F27" s="664">
        <v>0</v>
      </c>
      <c r="G27" s="86">
        <v>0</v>
      </c>
      <c r="H27" s="664">
        <v>0</v>
      </c>
      <c r="I27" s="86">
        <f t="shared" si="5"/>
        <v>0</v>
      </c>
      <c r="J27" s="664">
        <f t="shared" si="5"/>
        <v>0</v>
      </c>
      <c r="K27" s="711">
        <v>0</v>
      </c>
      <c r="L27" s="711">
        <v>0</v>
      </c>
      <c r="M27" s="711">
        <v>0</v>
      </c>
      <c r="N27" s="86">
        <f t="shared" si="0"/>
        <v>0</v>
      </c>
    </row>
    <row r="28" spans="1:14" ht="18" x14ac:dyDescent="0.25">
      <c r="A28" s="709">
        <v>5</v>
      </c>
      <c r="B28" s="710" t="s">
        <v>36</v>
      </c>
      <c r="C28" s="86">
        <v>0</v>
      </c>
      <c r="D28" s="664">
        <v>0</v>
      </c>
      <c r="E28" s="86">
        <v>0</v>
      </c>
      <c r="F28" s="664">
        <v>0</v>
      </c>
      <c r="G28" s="86">
        <v>0</v>
      </c>
      <c r="H28" s="664">
        <v>0</v>
      </c>
      <c r="I28" s="86">
        <f t="shared" si="5"/>
        <v>0</v>
      </c>
      <c r="J28" s="664">
        <f t="shared" si="5"/>
        <v>0</v>
      </c>
      <c r="K28" s="711">
        <v>0</v>
      </c>
      <c r="L28" s="711">
        <v>0</v>
      </c>
      <c r="M28" s="711">
        <v>0</v>
      </c>
      <c r="N28" s="86">
        <f t="shared" si="0"/>
        <v>0</v>
      </c>
    </row>
    <row r="29" spans="1:14" ht="18" x14ac:dyDescent="0.25">
      <c r="A29" s="709">
        <v>6</v>
      </c>
      <c r="B29" s="710" t="s">
        <v>37</v>
      </c>
      <c r="C29" s="86">
        <v>0</v>
      </c>
      <c r="D29" s="664">
        <v>0</v>
      </c>
      <c r="E29" s="86">
        <v>0</v>
      </c>
      <c r="F29" s="664">
        <v>0</v>
      </c>
      <c r="G29" s="86">
        <v>0</v>
      </c>
      <c r="H29" s="664">
        <v>0</v>
      </c>
      <c r="I29" s="86">
        <f t="shared" si="5"/>
        <v>0</v>
      </c>
      <c r="J29" s="664">
        <f t="shared" si="5"/>
        <v>0</v>
      </c>
      <c r="K29" s="711">
        <v>0</v>
      </c>
      <c r="L29" s="711">
        <v>0</v>
      </c>
      <c r="M29" s="711">
        <v>0</v>
      </c>
      <c r="N29" s="86">
        <f t="shared" si="0"/>
        <v>0</v>
      </c>
    </row>
    <row r="30" spans="1:14" ht="18" x14ac:dyDescent="0.25">
      <c r="A30" s="709">
        <v>7</v>
      </c>
      <c r="B30" s="710" t="s">
        <v>38</v>
      </c>
      <c r="C30" s="86">
        <v>0</v>
      </c>
      <c r="D30" s="664">
        <v>0</v>
      </c>
      <c r="E30" s="86">
        <v>0</v>
      </c>
      <c r="F30" s="664">
        <v>0</v>
      </c>
      <c r="G30" s="86">
        <v>0</v>
      </c>
      <c r="H30" s="664">
        <v>0</v>
      </c>
      <c r="I30" s="86">
        <f t="shared" si="5"/>
        <v>0</v>
      </c>
      <c r="J30" s="664">
        <f t="shared" si="5"/>
        <v>0</v>
      </c>
      <c r="K30" s="711">
        <v>0</v>
      </c>
      <c r="L30" s="711">
        <v>0</v>
      </c>
      <c r="M30" s="711">
        <v>0</v>
      </c>
      <c r="N30" s="86">
        <f t="shared" si="0"/>
        <v>0</v>
      </c>
    </row>
    <row r="31" spans="1:14" ht="18" x14ac:dyDescent="0.25">
      <c r="A31" s="709">
        <v>8</v>
      </c>
      <c r="B31" s="710" t="s">
        <v>39</v>
      </c>
      <c r="C31" s="86">
        <v>0</v>
      </c>
      <c r="D31" s="664">
        <v>0</v>
      </c>
      <c r="E31" s="86">
        <v>0</v>
      </c>
      <c r="F31" s="664">
        <v>0</v>
      </c>
      <c r="G31" s="86">
        <v>0</v>
      </c>
      <c r="H31" s="664">
        <v>0</v>
      </c>
      <c r="I31" s="86">
        <f t="shared" si="5"/>
        <v>0</v>
      </c>
      <c r="J31" s="664">
        <f t="shared" si="5"/>
        <v>0</v>
      </c>
      <c r="K31" s="711">
        <v>0</v>
      </c>
      <c r="L31" s="711">
        <v>0</v>
      </c>
      <c r="M31" s="711">
        <v>0</v>
      </c>
      <c r="N31" s="86">
        <f t="shared" si="0"/>
        <v>0</v>
      </c>
    </row>
    <row r="32" spans="1:14" ht="18" x14ac:dyDescent="0.25">
      <c r="A32" s="709">
        <v>9</v>
      </c>
      <c r="B32" s="710" t="s">
        <v>40</v>
      </c>
      <c r="C32" s="86">
        <v>0</v>
      </c>
      <c r="D32" s="664">
        <v>0</v>
      </c>
      <c r="E32" s="86">
        <v>0</v>
      </c>
      <c r="F32" s="664">
        <v>0</v>
      </c>
      <c r="G32" s="86">
        <v>0</v>
      </c>
      <c r="H32" s="664">
        <v>0</v>
      </c>
      <c r="I32" s="86">
        <f t="shared" si="5"/>
        <v>0</v>
      </c>
      <c r="J32" s="664">
        <f t="shared" si="5"/>
        <v>0</v>
      </c>
      <c r="K32" s="711">
        <v>0</v>
      </c>
      <c r="L32" s="711">
        <v>0</v>
      </c>
      <c r="M32" s="711">
        <v>0</v>
      </c>
      <c r="N32" s="86">
        <f t="shared" si="0"/>
        <v>0</v>
      </c>
    </row>
    <row r="33" spans="1:14" ht="18" x14ac:dyDescent="0.25">
      <c r="A33" s="709">
        <v>10</v>
      </c>
      <c r="B33" s="710" t="s">
        <v>41</v>
      </c>
      <c r="C33" s="86">
        <v>0</v>
      </c>
      <c r="D33" s="664">
        <v>0</v>
      </c>
      <c r="E33" s="86">
        <v>0</v>
      </c>
      <c r="F33" s="664">
        <v>0</v>
      </c>
      <c r="G33" s="86">
        <v>0</v>
      </c>
      <c r="H33" s="664">
        <v>0</v>
      </c>
      <c r="I33" s="86">
        <f t="shared" si="5"/>
        <v>0</v>
      </c>
      <c r="J33" s="664">
        <f t="shared" si="5"/>
        <v>0</v>
      </c>
      <c r="K33" s="711">
        <v>0</v>
      </c>
      <c r="L33" s="711">
        <v>0</v>
      </c>
      <c r="M33" s="711">
        <v>0</v>
      </c>
      <c r="N33" s="86">
        <f t="shared" si="0"/>
        <v>0</v>
      </c>
    </row>
    <row r="34" spans="1:14" ht="18" x14ac:dyDescent="0.25">
      <c r="A34" s="709">
        <v>11</v>
      </c>
      <c r="B34" s="710" t="s">
        <v>42</v>
      </c>
      <c r="C34" s="86">
        <v>0</v>
      </c>
      <c r="D34" s="664">
        <v>0</v>
      </c>
      <c r="E34" s="86">
        <v>0</v>
      </c>
      <c r="F34" s="664">
        <v>0</v>
      </c>
      <c r="G34" s="86">
        <v>0</v>
      </c>
      <c r="H34" s="664">
        <v>0</v>
      </c>
      <c r="I34" s="86">
        <f t="shared" si="5"/>
        <v>0</v>
      </c>
      <c r="J34" s="664">
        <f t="shared" si="5"/>
        <v>0</v>
      </c>
      <c r="K34" s="711">
        <v>0</v>
      </c>
      <c r="L34" s="711">
        <v>0</v>
      </c>
      <c r="M34" s="711">
        <v>0</v>
      </c>
      <c r="N34" s="86">
        <f t="shared" si="0"/>
        <v>0</v>
      </c>
    </row>
    <row r="35" spans="1:14" ht="18" x14ac:dyDescent="0.25">
      <c r="A35" s="709">
        <v>12</v>
      </c>
      <c r="B35" s="710" t="s">
        <v>43</v>
      </c>
      <c r="C35" s="86">
        <v>0</v>
      </c>
      <c r="D35" s="664">
        <v>0</v>
      </c>
      <c r="E35" s="86">
        <v>0</v>
      </c>
      <c r="F35" s="664">
        <v>0</v>
      </c>
      <c r="G35" s="86">
        <v>0</v>
      </c>
      <c r="H35" s="664">
        <v>0</v>
      </c>
      <c r="I35" s="86">
        <f t="shared" si="5"/>
        <v>0</v>
      </c>
      <c r="J35" s="664">
        <f t="shared" si="5"/>
        <v>0</v>
      </c>
      <c r="K35" s="711">
        <v>0</v>
      </c>
      <c r="L35" s="711">
        <v>0</v>
      </c>
      <c r="M35" s="711">
        <v>0</v>
      </c>
      <c r="N35" s="86">
        <f t="shared" si="0"/>
        <v>0</v>
      </c>
    </row>
    <row r="36" spans="1:14" ht="18" x14ac:dyDescent="0.25">
      <c r="A36" s="709">
        <v>13</v>
      </c>
      <c r="B36" s="710" t="s">
        <v>44</v>
      </c>
      <c r="C36" s="86">
        <v>0</v>
      </c>
      <c r="D36" s="664">
        <v>0</v>
      </c>
      <c r="E36" s="86">
        <v>0</v>
      </c>
      <c r="F36" s="664">
        <v>0</v>
      </c>
      <c r="G36" s="86">
        <v>0</v>
      </c>
      <c r="H36" s="664">
        <v>0</v>
      </c>
      <c r="I36" s="86">
        <f t="shared" si="5"/>
        <v>0</v>
      </c>
      <c r="J36" s="664">
        <f t="shared" si="5"/>
        <v>0</v>
      </c>
      <c r="K36" s="711">
        <v>0</v>
      </c>
      <c r="L36" s="711">
        <v>0</v>
      </c>
      <c r="M36" s="711">
        <v>0</v>
      </c>
      <c r="N36" s="86">
        <f t="shared" si="0"/>
        <v>0</v>
      </c>
    </row>
    <row r="37" spans="1:14" ht="18" x14ac:dyDescent="0.25">
      <c r="A37" s="709">
        <v>14</v>
      </c>
      <c r="B37" s="710" t="s">
        <v>45</v>
      </c>
      <c r="C37" s="86">
        <v>0</v>
      </c>
      <c r="D37" s="664">
        <v>0</v>
      </c>
      <c r="E37" s="86">
        <v>0</v>
      </c>
      <c r="F37" s="664">
        <v>0</v>
      </c>
      <c r="G37" s="86">
        <v>0</v>
      </c>
      <c r="H37" s="664">
        <v>0</v>
      </c>
      <c r="I37" s="86">
        <f t="shared" si="5"/>
        <v>0</v>
      </c>
      <c r="J37" s="664">
        <f t="shared" si="5"/>
        <v>0</v>
      </c>
      <c r="K37" s="711">
        <v>0</v>
      </c>
      <c r="L37" s="711">
        <v>0</v>
      </c>
      <c r="M37" s="711">
        <v>0</v>
      </c>
      <c r="N37" s="86">
        <f t="shared" si="0"/>
        <v>0</v>
      </c>
    </row>
    <row r="38" spans="1:14" ht="18" x14ac:dyDescent="0.25">
      <c r="A38" s="709">
        <v>15</v>
      </c>
      <c r="B38" s="710" t="s">
        <v>46</v>
      </c>
      <c r="C38" s="86">
        <v>0</v>
      </c>
      <c r="D38" s="664">
        <v>0</v>
      </c>
      <c r="E38" s="86">
        <v>0</v>
      </c>
      <c r="F38" s="664">
        <v>0</v>
      </c>
      <c r="G38" s="86">
        <v>0</v>
      </c>
      <c r="H38" s="664">
        <v>0</v>
      </c>
      <c r="I38" s="86">
        <f t="shared" si="5"/>
        <v>0</v>
      </c>
      <c r="J38" s="664">
        <f t="shared" si="5"/>
        <v>0</v>
      </c>
      <c r="K38" s="711">
        <v>0</v>
      </c>
      <c r="L38" s="711">
        <v>0</v>
      </c>
      <c r="M38" s="711">
        <v>0</v>
      </c>
      <c r="N38" s="86">
        <f t="shared" si="0"/>
        <v>0</v>
      </c>
    </row>
    <row r="39" spans="1:14" ht="18" x14ac:dyDescent="0.25">
      <c r="A39" s="709">
        <v>16</v>
      </c>
      <c r="B39" s="710" t="s">
        <v>47</v>
      </c>
      <c r="C39" s="86">
        <v>0</v>
      </c>
      <c r="D39" s="664">
        <v>0</v>
      </c>
      <c r="E39" s="86">
        <v>0</v>
      </c>
      <c r="F39" s="664">
        <v>0</v>
      </c>
      <c r="G39" s="86">
        <v>0</v>
      </c>
      <c r="H39" s="664">
        <v>0</v>
      </c>
      <c r="I39" s="86">
        <f t="shared" si="5"/>
        <v>0</v>
      </c>
      <c r="J39" s="664">
        <f t="shared" si="5"/>
        <v>0</v>
      </c>
      <c r="K39" s="711">
        <v>0</v>
      </c>
      <c r="L39" s="711">
        <v>0</v>
      </c>
      <c r="M39" s="711">
        <v>0</v>
      </c>
      <c r="N39" s="86">
        <f t="shared" si="0"/>
        <v>0</v>
      </c>
    </row>
    <row r="40" spans="1:14" ht="18" x14ac:dyDescent="0.25">
      <c r="A40" s="709">
        <v>17</v>
      </c>
      <c r="B40" s="710" t="s">
        <v>48</v>
      </c>
      <c r="C40" s="86">
        <v>0</v>
      </c>
      <c r="D40" s="664">
        <v>0</v>
      </c>
      <c r="E40" s="86">
        <v>0</v>
      </c>
      <c r="F40" s="664">
        <v>0</v>
      </c>
      <c r="G40" s="86">
        <v>0</v>
      </c>
      <c r="H40" s="664">
        <v>0</v>
      </c>
      <c r="I40" s="86">
        <f t="shared" si="5"/>
        <v>0</v>
      </c>
      <c r="J40" s="664">
        <f t="shared" si="5"/>
        <v>0</v>
      </c>
      <c r="K40" s="711">
        <v>0</v>
      </c>
      <c r="L40" s="711">
        <v>0</v>
      </c>
      <c r="M40" s="711">
        <v>0</v>
      </c>
      <c r="N40" s="86">
        <f t="shared" si="0"/>
        <v>0</v>
      </c>
    </row>
    <row r="41" spans="1:14" ht="18" x14ac:dyDescent="0.25">
      <c r="A41" s="709">
        <v>18</v>
      </c>
      <c r="B41" s="710" t="s">
        <v>49</v>
      </c>
      <c r="C41" s="86">
        <v>0</v>
      </c>
      <c r="D41" s="664">
        <v>0</v>
      </c>
      <c r="E41" s="86">
        <v>0</v>
      </c>
      <c r="F41" s="664">
        <v>0</v>
      </c>
      <c r="G41" s="86">
        <v>0</v>
      </c>
      <c r="H41" s="664">
        <v>0</v>
      </c>
      <c r="I41" s="86">
        <f t="shared" si="5"/>
        <v>0</v>
      </c>
      <c r="J41" s="664">
        <f t="shared" si="5"/>
        <v>0</v>
      </c>
      <c r="K41" s="711">
        <v>0</v>
      </c>
      <c r="L41" s="711">
        <v>0</v>
      </c>
      <c r="M41" s="711">
        <v>0</v>
      </c>
      <c r="N41" s="86">
        <f t="shared" si="0"/>
        <v>0</v>
      </c>
    </row>
    <row r="42" spans="1:14" ht="18" x14ac:dyDescent="0.25">
      <c r="A42" s="709">
        <v>19</v>
      </c>
      <c r="B42" s="710" t="s">
        <v>50</v>
      </c>
      <c r="C42" s="86">
        <v>0</v>
      </c>
      <c r="D42" s="664">
        <v>0</v>
      </c>
      <c r="E42" s="86">
        <v>0</v>
      </c>
      <c r="F42" s="664">
        <v>0</v>
      </c>
      <c r="G42" s="86">
        <v>0</v>
      </c>
      <c r="H42" s="664">
        <v>0</v>
      </c>
      <c r="I42" s="86">
        <f t="shared" si="5"/>
        <v>0</v>
      </c>
      <c r="J42" s="664">
        <f t="shared" si="5"/>
        <v>0</v>
      </c>
      <c r="K42" s="711">
        <v>0</v>
      </c>
      <c r="L42" s="711">
        <v>0</v>
      </c>
      <c r="M42" s="711">
        <v>0</v>
      </c>
      <c r="N42" s="86">
        <f t="shared" si="0"/>
        <v>0</v>
      </c>
    </row>
    <row r="43" spans="1:14" ht="18" x14ac:dyDescent="0.25">
      <c r="A43" s="709">
        <v>20</v>
      </c>
      <c r="B43" s="710" t="s">
        <v>51</v>
      </c>
      <c r="C43" s="86">
        <v>0</v>
      </c>
      <c r="D43" s="664">
        <v>0</v>
      </c>
      <c r="E43" s="86">
        <v>0</v>
      </c>
      <c r="F43" s="664">
        <v>0</v>
      </c>
      <c r="G43" s="86">
        <v>0</v>
      </c>
      <c r="H43" s="664">
        <v>0</v>
      </c>
      <c r="I43" s="86">
        <f t="shared" si="5"/>
        <v>0</v>
      </c>
      <c r="J43" s="664">
        <f t="shared" si="5"/>
        <v>0</v>
      </c>
      <c r="K43" s="711">
        <v>0</v>
      </c>
      <c r="L43" s="711">
        <v>0</v>
      </c>
      <c r="M43" s="711">
        <v>0</v>
      </c>
      <c r="N43" s="86">
        <f t="shared" si="0"/>
        <v>0</v>
      </c>
    </row>
    <row r="44" spans="1:14" ht="18" x14ac:dyDescent="0.25">
      <c r="A44" s="709">
        <v>21</v>
      </c>
      <c r="B44" s="710" t="s">
        <v>52</v>
      </c>
      <c r="C44" s="86">
        <v>0</v>
      </c>
      <c r="D44" s="664">
        <v>0</v>
      </c>
      <c r="E44" s="86">
        <v>0</v>
      </c>
      <c r="F44" s="664">
        <v>0</v>
      </c>
      <c r="G44" s="86">
        <v>0</v>
      </c>
      <c r="H44" s="664">
        <v>0</v>
      </c>
      <c r="I44" s="86">
        <f t="shared" si="5"/>
        <v>0</v>
      </c>
      <c r="J44" s="664">
        <f t="shared" si="5"/>
        <v>0</v>
      </c>
      <c r="K44" s="711">
        <v>0</v>
      </c>
      <c r="L44" s="711">
        <v>0</v>
      </c>
      <c r="M44" s="711">
        <v>0</v>
      </c>
      <c r="N44" s="86">
        <f t="shared" si="0"/>
        <v>0</v>
      </c>
    </row>
    <row r="45" spans="1:14" ht="18" x14ac:dyDescent="0.25">
      <c r="A45" s="709"/>
      <c r="B45" s="707" t="s">
        <v>917</v>
      </c>
      <c r="C45" s="89">
        <f>SUM(C24:C44)</f>
        <v>365</v>
      </c>
      <c r="D45" s="712">
        <f t="shared" ref="D45:K45" si="6">SUM(D24:D44)</f>
        <v>290.45999999999998</v>
      </c>
      <c r="E45" s="89">
        <f t="shared" si="6"/>
        <v>3</v>
      </c>
      <c r="F45" s="712">
        <f t="shared" si="6"/>
        <v>4.78</v>
      </c>
      <c r="G45" s="89">
        <f t="shared" si="6"/>
        <v>14</v>
      </c>
      <c r="H45" s="712">
        <f t="shared" si="6"/>
        <v>7.95</v>
      </c>
      <c r="I45" s="89">
        <f t="shared" si="6"/>
        <v>354</v>
      </c>
      <c r="J45" s="712">
        <f t="shared" si="6"/>
        <v>287.28999999999996</v>
      </c>
      <c r="K45" s="713">
        <f t="shared" si="6"/>
        <v>55</v>
      </c>
      <c r="L45" s="714">
        <f>SUM(L24:L44)</f>
        <v>106</v>
      </c>
      <c r="M45" s="714">
        <f>SUM(M24:M44)</f>
        <v>193</v>
      </c>
      <c r="N45" s="89">
        <f t="shared" si="0"/>
        <v>354</v>
      </c>
    </row>
    <row r="46" spans="1:14" ht="18" x14ac:dyDescent="0.25">
      <c r="A46" s="706" t="s">
        <v>54</v>
      </c>
      <c r="B46" s="707" t="s">
        <v>55</v>
      </c>
      <c r="C46" s="86"/>
      <c r="D46" s="664"/>
      <c r="E46" s="86"/>
      <c r="F46" s="664"/>
      <c r="G46" s="86"/>
      <c r="H46" s="664"/>
      <c r="I46" s="86"/>
      <c r="J46" s="664"/>
      <c r="K46" s="711"/>
      <c r="L46" s="711"/>
      <c r="M46" s="716"/>
      <c r="N46" s="86"/>
    </row>
    <row r="47" spans="1:14" ht="18" x14ac:dyDescent="0.25">
      <c r="A47" s="709">
        <v>1</v>
      </c>
      <c r="B47" s="710" t="s">
        <v>56</v>
      </c>
      <c r="C47" s="86">
        <v>661</v>
      </c>
      <c r="D47" s="664">
        <v>533.38</v>
      </c>
      <c r="E47" s="86">
        <v>0</v>
      </c>
      <c r="F47" s="664">
        <v>0</v>
      </c>
      <c r="G47" s="86">
        <v>177</v>
      </c>
      <c r="H47" s="664">
        <v>160.13999999999999</v>
      </c>
      <c r="I47" s="86">
        <f t="shared" ref="I47:J48" si="7">C47+E47-G47</f>
        <v>484</v>
      </c>
      <c r="J47" s="664">
        <f t="shared" si="7"/>
        <v>373.24</v>
      </c>
      <c r="K47" s="711">
        <v>82</v>
      </c>
      <c r="L47" s="711">
        <v>183</v>
      </c>
      <c r="M47" s="711">
        <v>219</v>
      </c>
      <c r="N47" s="86">
        <f t="shared" si="0"/>
        <v>484</v>
      </c>
    </row>
    <row r="48" spans="1:14" ht="18" x14ac:dyDescent="0.25">
      <c r="A48" s="709">
        <v>2</v>
      </c>
      <c r="B48" s="710" t="s">
        <v>57</v>
      </c>
      <c r="C48" s="86">
        <v>5724</v>
      </c>
      <c r="D48" s="664">
        <v>6705.66</v>
      </c>
      <c r="E48" s="86">
        <v>0</v>
      </c>
      <c r="F48" s="664">
        <v>0</v>
      </c>
      <c r="G48" s="86">
        <v>0</v>
      </c>
      <c r="H48" s="664">
        <v>0</v>
      </c>
      <c r="I48" s="86">
        <f t="shared" si="7"/>
        <v>5724</v>
      </c>
      <c r="J48" s="664">
        <f t="shared" si="7"/>
        <v>6705.66</v>
      </c>
      <c r="K48" s="711">
        <v>1417</v>
      </c>
      <c r="L48" s="711">
        <v>2597</v>
      </c>
      <c r="M48" s="711">
        <v>1710</v>
      </c>
      <c r="N48" s="86">
        <f t="shared" si="0"/>
        <v>5724</v>
      </c>
    </row>
    <row r="49" spans="1:14" s="657" customFormat="1" ht="18" x14ac:dyDescent="0.25">
      <c r="A49" s="706"/>
      <c r="B49" s="707" t="s">
        <v>58</v>
      </c>
      <c r="C49" s="89">
        <f t="shared" ref="C49:M49" si="8">SUM(C47:C48)</f>
        <v>6385</v>
      </c>
      <c r="D49" s="712">
        <f t="shared" si="8"/>
        <v>7239.04</v>
      </c>
      <c r="E49" s="89">
        <f t="shared" si="8"/>
        <v>0</v>
      </c>
      <c r="F49" s="712">
        <f t="shared" si="8"/>
        <v>0</v>
      </c>
      <c r="G49" s="89">
        <f t="shared" si="8"/>
        <v>177</v>
      </c>
      <c r="H49" s="712">
        <f t="shared" si="8"/>
        <v>160.13999999999999</v>
      </c>
      <c r="I49" s="89">
        <f t="shared" si="8"/>
        <v>6208</v>
      </c>
      <c r="J49" s="712">
        <f t="shared" si="8"/>
        <v>7078.9</v>
      </c>
      <c r="K49" s="713">
        <f t="shared" si="8"/>
        <v>1499</v>
      </c>
      <c r="L49" s="714">
        <f t="shared" si="8"/>
        <v>2780</v>
      </c>
      <c r="M49" s="714">
        <f t="shared" si="8"/>
        <v>1929</v>
      </c>
      <c r="N49" s="86">
        <f t="shared" si="0"/>
        <v>6208</v>
      </c>
    </row>
    <row r="50" spans="1:14" s="657" customFormat="1" ht="18" x14ac:dyDescent="0.25">
      <c r="A50" s="1208" t="s">
        <v>956</v>
      </c>
      <c r="B50" s="1208"/>
      <c r="C50" s="89">
        <f t="shared" ref="C50:M50" si="9">SUM(C12+C22+C45+C49)</f>
        <v>27824</v>
      </c>
      <c r="D50" s="712">
        <f t="shared" si="9"/>
        <v>28538.799997999999</v>
      </c>
      <c r="E50" s="89">
        <f t="shared" si="9"/>
        <v>3</v>
      </c>
      <c r="F50" s="712">
        <f t="shared" si="9"/>
        <v>4.78</v>
      </c>
      <c r="G50" s="89">
        <f t="shared" si="9"/>
        <v>193</v>
      </c>
      <c r="H50" s="712">
        <f t="shared" si="9"/>
        <v>170.08999999999997</v>
      </c>
      <c r="I50" s="89">
        <f t="shared" si="9"/>
        <v>27634</v>
      </c>
      <c r="J50" s="712">
        <f t="shared" si="9"/>
        <v>28373.489997999997</v>
      </c>
      <c r="K50" s="713">
        <f t="shared" si="9"/>
        <v>3855</v>
      </c>
      <c r="L50" s="714">
        <f t="shared" si="9"/>
        <v>21105</v>
      </c>
      <c r="M50" s="714">
        <f t="shared" si="9"/>
        <v>2674</v>
      </c>
      <c r="N50" s="86">
        <f t="shared" si="0"/>
        <v>27634</v>
      </c>
    </row>
    <row r="51" spans="1:14" ht="18" x14ac:dyDescent="0.25">
      <c r="A51" s="706" t="s">
        <v>61</v>
      </c>
      <c r="B51" s="707" t="s">
        <v>919</v>
      </c>
      <c r="C51" s="86"/>
      <c r="D51" s="664"/>
      <c r="E51" s="86"/>
      <c r="F51" s="664"/>
      <c r="G51" s="86"/>
      <c r="H51" s="664"/>
      <c r="I51" s="86"/>
      <c r="J51" s="664"/>
      <c r="K51" s="711"/>
      <c r="L51" s="711"/>
      <c r="M51" s="711"/>
      <c r="N51" s="86"/>
    </row>
    <row r="52" spans="1:14" ht="18" x14ac:dyDescent="0.25">
      <c r="A52" s="709">
        <v>1</v>
      </c>
      <c r="B52" s="710" t="s">
        <v>63</v>
      </c>
      <c r="C52" s="86">
        <v>0</v>
      </c>
      <c r="D52" s="664">
        <v>0</v>
      </c>
      <c r="E52" s="86">
        <v>0</v>
      </c>
      <c r="F52" s="664">
        <v>0</v>
      </c>
      <c r="G52" s="86">
        <v>0</v>
      </c>
      <c r="H52" s="664">
        <v>0</v>
      </c>
      <c r="I52" s="86">
        <f t="shared" ref="I52:J54" si="10">C52+E52-G52</f>
        <v>0</v>
      </c>
      <c r="J52" s="664">
        <f t="shared" si="10"/>
        <v>0</v>
      </c>
      <c r="K52" s="711">
        <v>0</v>
      </c>
      <c r="L52" s="711">
        <v>0</v>
      </c>
      <c r="M52" s="711">
        <v>0</v>
      </c>
      <c r="N52" s="86">
        <f t="shared" si="0"/>
        <v>0</v>
      </c>
    </row>
    <row r="53" spans="1:14" ht="18" x14ac:dyDescent="0.25">
      <c r="A53" s="709">
        <v>2</v>
      </c>
      <c r="B53" s="710" t="s">
        <v>64</v>
      </c>
      <c r="C53" s="86">
        <v>0</v>
      </c>
      <c r="D53" s="664">
        <v>0</v>
      </c>
      <c r="E53" s="86">
        <v>0</v>
      </c>
      <c r="F53" s="664">
        <v>0</v>
      </c>
      <c r="G53" s="86">
        <v>0</v>
      </c>
      <c r="H53" s="664">
        <v>0</v>
      </c>
      <c r="I53" s="86">
        <f t="shared" si="10"/>
        <v>0</v>
      </c>
      <c r="J53" s="664">
        <f t="shared" si="10"/>
        <v>0</v>
      </c>
      <c r="K53" s="711">
        <v>0</v>
      </c>
      <c r="L53" s="711">
        <v>0</v>
      </c>
      <c r="M53" s="711">
        <v>0</v>
      </c>
      <c r="N53" s="86">
        <f t="shared" si="0"/>
        <v>0</v>
      </c>
    </row>
    <row r="54" spans="1:14" ht="18" x14ac:dyDescent="0.25">
      <c r="A54" s="709">
        <v>3</v>
      </c>
      <c r="B54" s="710" t="s">
        <v>65</v>
      </c>
      <c r="C54" s="86">
        <v>0</v>
      </c>
      <c r="D54" s="664">
        <v>0</v>
      </c>
      <c r="E54" s="86">
        <v>0</v>
      </c>
      <c r="F54" s="664">
        <v>0</v>
      </c>
      <c r="G54" s="86">
        <v>0</v>
      </c>
      <c r="H54" s="664">
        <v>0</v>
      </c>
      <c r="I54" s="86">
        <f t="shared" si="10"/>
        <v>0</v>
      </c>
      <c r="J54" s="664">
        <f t="shared" si="10"/>
        <v>0</v>
      </c>
      <c r="K54" s="711">
        <v>0</v>
      </c>
      <c r="L54" s="711">
        <v>0</v>
      </c>
      <c r="M54" s="711">
        <v>0</v>
      </c>
      <c r="N54" s="86">
        <f t="shared" si="0"/>
        <v>0</v>
      </c>
    </row>
    <row r="55" spans="1:14" ht="18" x14ac:dyDescent="0.25">
      <c r="A55" s="706"/>
      <c r="B55" s="707" t="s">
        <v>66</v>
      </c>
      <c r="C55" s="89">
        <f t="shared" ref="C55:K55" si="11">SUM(C52:C54)</f>
        <v>0</v>
      </c>
      <c r="D55" s="89">
        <f t="shared" si="11"/>
        <v>0</v>
      </c>
      <c r="E55" s="89">
        <f t="shared" si="11"/>
        <v>0</v>
      </c>
      <c r="F55" s="89">
        <f t="shared" si="11"/>
        <v>0</v>
      </c>
      <c r="G55" s="89">
        <f t="shared" si="11"/>
        <v>0</v>
      </c>
      <c r="H55" s="89">
        <f t="shared" si="11"/>
        <v>0</v>
      </c>
      <c r="I55" s="89">
        <f t="shared" si="11"/>
        <v>0</v>
      </c>
      <c r="J55" s="712">
        <f t="shared" si="11"/>
        <v>0</v>
      </c>
      <c r="K55" s="714">
        <f t="shared" si="11"/>
        <v>0</v>
      </c>
      <c r="L55" s="714">
        <f>SUM(L52:L54)</f>
        <v>0</v>
      </c>
      <c r="M55" s="714">
        <f>SUM(M52:M54)</f>
        <v>0</v>
      </c>
      <c r="N55" s="89">
        <f t="shared" si="0"/>
        <v>0</v>
      </c>
    </row>
    <row r="56" spans="1:14" ht="18" x14ac:dyDescent="0.25">
      <c r="A56" s="706" t="s">
        <v>957</v>
      </c>
      <c r="B56" s="707" t="s">
        <v>68</v>
      </c>
      <c r="C56" s="89">
        <v>0</v>
      </c>
      <c r="D56" s="712">
        <v>0</v>
      </c>
      <c r="E56" s="89">
        <v>0</v>
      </c>
      <c r="F56" s="712">
        <v>0</v>
      </c>
      <c r="G56" s="89">
        <v>0</v>
      </c>
      <c r="H56" s="712">
        <v>0</v>
      </c>
      <c r="I56" s="86">
        <f>C56+E56-G56</f>
        <v>0</v>
      </c>
      <c r="J56" s="664">
        <f>D56+F56-H56</f>
        <v>0</v>
      </c>
      <c r="K56" s="711">
        <v>0</v>
      </c>
      <c r="L56" s="714">
        <v>0</v>
      </c>
      <c r="M56" s="714">
        <v>0</v>
      </c>
      <c r="N56" s="86">
        <f t="shared" si="0"/>
        <v>0</v>
      </c>
    </row>
    <row r="57" spans="1:14" ht="18" x14ac:dyDescent="0.25">
      <c r="A57" s="706"/>
      <c r="B57" s="707" t="s">
        <v>69</v>
      </c>
      <c r="C57" s="89">
        <f>SUM(C56)</f>
        <v>0</v>
      </c>
      <c r="D57" s="712">
        <f t="shared" ref="D57:M57" si="12">SUM(D56)</f>
        <v>0</v>
      </c>
      <c r="E57" s="89">
        <f t="shared" si="12"/>
        <v>0</v>
      </c>
      <c r="F57" s="712">
        <f t="shared" si="12"/>
        <v>0</v>
      </c>
      <c r="G57" s="89">
        <f t="shared" si="12"/>
        <v>0</v>
      </c>
      <c r="H57" s="712">
        <f t="shared" si="12"/>
        <v>0</v>
      </c>
      <c r="I57" s="89">
        <f t="shared" si="12"/>
        <v>0</v>
      </c>
      <c r="J57" s="712">
        <f t="shared" si="12"/>
        <v>0</v>
      </c>
      <c r="K57" s="713">
        <f t="shared" si="12"/>
        <v>0</v>
      </c>
      <c r="L57" s="714">
        <f t="shared" si="12"/>
        <v>0</v>
      </c>
      <c r="M57" s="714">
        <f t="shared" si="12"/>
        <v>0</v>
      </c>
      <c r="N57" s="89">
        <f t="shared" si="0"/>
        <v>0</v>
      </c>
    </row>
    <row r="58" spans="1:14" ht="18" x14ac:dyDescent="0.25">
      <c r="A58" s="706" t="s">
        <v>139</v>
      </c>
      <c r="B58" s="707" t="s">
        <v>71</v>
      </c>
      <c r="C58" s="89"/>
      <c r="D58" s="712"/>
      <c r="E58" s="89"/>
      <c r="F58" s="712"/>
      <c r="G58" s="89"/>
      <c r="H58" s="712"/>
      <c r="I58" s="89"/>
      <c r="J58" s="712"/>
      <c r="K58" s="711"/>
      <c r="L58" s="714"/>
      <c r="M58" s="714"/>
      <c r="N58" s="86"/>
    </row>
    <row r="59" spans="1:14" ht="18" x14ac:dyDescent="0.25">
      <c r="A59" s="709">
        <v>1</v>
      </c>
      <c r="B59" s="710" t="s">
        <v>72</v>
      </c>
      <c r="C59" s="86">
        <v>0</v>
      </c>
      <c r="D59" s="664">
        <v>0</v>
      </c>
      <c r="E59" s="86">
        <v>0</v>
      </c>
      <c r="F59" s="664">
        <v>0</v>
      </c>
      <c r="G59" s="86">
        <v>0</v>
      </c>
      <c r="H59" s="664">
        <v>0</v>
      </c>
      <c r="I59" s="86">
        <f t="shared" ref="I59:J62" si="13">C59+E59-G59</f>
        <v>0</v>
      </c>
      <c r="J59" s="664">
        <f t="shared" si="13"/>
        <v>0</v>
      </c>
      <c r="K59" s="711">
        <v>0</v>
      </c>
      <c r="L59" s="711">
        <v>0</v>
      </c>
      <c r="M59" s="711">
        <v>0</v>
      </c>
      <c r="N59" s="86">
        <f t="shared" si="0"/>
        <v>0</v>
      </c>
    </row>
    <row r="60" spans="1:14" ht="18" x14ac:dyDescent="0.25">
      <c r="A60" s="709">
        <v>2</v>
      </c>
      <c r="B60" s="710" t="s">
        <v>73</v>
      </c>
      <c r="C60" s="86">
        <v>0</v>
      </c>
      <c r="D60" s="664">
        <v>0</v>
      </c>
      <c r="E60" s="86">
        <v>0</v>
      </c>
      <c r="F60" s="664">
        <v>0</v>
      </c>
      <c r="G60" s="86">
        <v>0</v>
      </c>
      <c r="H60" s="664">
        <v>0</v>
      </c>
      <c r="I60" s="86">
        <f t="shared" si="13"/>
        <v>0</v>
      </c>
      <c r="J60" s="664">
        <f t="shared" si="13"/>
        <v>0</v>
      </c>
      <c r="K60" s="711">
        <v>0</v>
      </c>
      <c r="L60" s="711">
        <v>0</v>
      </c>
      <c r="M60" s="711">
        <v>0</v>
      </c>
      <c r="N60" s="86">
        <f t="shared" si="0"/>
        <v>0</v>
      </c>
    </row>
    <row r="61" spans="1:14" ht="18" x14ac:dyDescent="0.25">
      <c r="A61" s="709">
        <v>3</v>
      </c>
      <c r="B61" s="710" t="s">
        <v>74</v>
      </c>
      <c r="C61" s="86">
        <v>0</v>
      </c>
      <c r="D61" s="664">
        <v>0</v>
      </c>
      <c r="E61" s="86">
        <v>0</v>
      </c>
      <c r="F61" s="664">
        <v>0</v>
      </c>
      <c r="G61" s="86">
        <v>0</v>
      </c>
      <c r="H61" s="664">
        <v>0</v>
      </c>
      <c r="I61" s="86">
        <f t="shared" si="13"/>
        <v>0</v>
      </c>
      <c r="J61" s="664">
        <f t="shared" si="13"/>
        <v>0</v>
      </c>
      <c r="K61" s="711">
        <v>0</v>
      </c>
      <c r="L61" s="711">
        <v>0</v>
      </c>
      <c r="M61" s="711">
        <v>0</v>
      </c>
      <c r="N61" s="86">
        <f t="shared" si="0"/>
        <v>0</v>
      </c>
    </row>
    <row r="62" spans="1:14" ht="18" x14ac:dyDescent="0.25">
      <c r="A62" s="709">
        <v>4</v>
      </c>
      <c r="B62" s="710" t="s">
        <v>75</v>
      </c>
      <c r="C62" s="86">
        <v>0</v>
      </c>
      <c r="D62" s="664">
        <v>0</v>
      </c>
      <c r="E62" s="86">
        <v>0</v>
      </c>
      <c r="F62" s="664">
        <v>0</v>
      </c>
      <c r="G62" s="86">
        <v>0</v>
      </c>
      <c r="H62" s="664">
        <v>0</v>
      </c>
      <c r="I62" s="86">
        <f t="shared" si="13"/>
        <v>0</v>
      </c>
      <c r="J62" s="664">
        <f t="shared" si="13"/>
        <v>0</v>
      </c>
      <c r="K62" s="711">
        <v>0</v>
      </c>
      <c r="L62" s="711">
        <v>0</v>
      </c>
      <c r="M62" s="711">
        <v>0</v>
      </c>
      <c r="N62" s="86">
        <f t="shared" si="0"/>
        <v>0</v>
      </c>
    </row>
    <row r="63" spans="1:14" ht="18" x14ac:dyDescent="0.25">
      <c r="A63" s="706"/>
      <c r="B63" s="707" t="s">
        <v>678</v>
      </c>
      <c r="C63" s="89">
        <f>SUM(C59:C62)</f>
        <v>0</v>
      </c>
      <c r="D63" s="89">
        <f t="shared" ref="D63:J63" si="14">SUM(D59:D62)</f>
        <v>0</v>
      </c>
      <c r="E63" s="89">
        <f t="shared" si="14"/>
        <v>0</v>
      </c>
      <c r="F63" s="89">
        <f t="shared" si="14"/>
        <v>0</v>
      </c>
      <c r="G63" s="89">
        <f t="shared" si="14"/>
        <v>0</v>
      </c>
      <c r="H63" s="89">
        <f t="shared" si="14"/>
        <v>0</v>
      </c>
      <c r="I63" s="89">
        <f t="shared" si="14"/>
        <v>0</v>
      </c>
      <c r="J63" s="712">
        <f t="shared" si="14"/>
        <v>0</v>
      </c>
      <c r="K63" s="714">
        <f>SUM(K59:K62)</f>
        <v>0</v>
      </c>
      <c r="L63" s="714">
        <f t="shared" ref="L63:M63" si="15">SUM(L59:L62)</f>
        <v>0</v>
      </c>
      <c r="M63" s="714">
        <f t="shared" si="15"/>
        <v>0</v>
      </c>
      <c r="N63" s="89">
        <f t="shared" si="0"/>
        <v>0</v>
      </c>
    </row>
    <row r="64" spans="1:14" ht="18" x14ac:dyDescent="0.25">
      <c r="A64" s="706" t="s">
        <v>140</v>
      </c>
      <c r="B64" s="707" t="s">
        <v>78</v>
      </c>
      <c r="C64" s="89"/>
      <c r="D64" s="89"/>
      <c r="E64" s="89"/>
      <c r="F64" s="89"/>
      <c r="G64" s="89"/>
      <c r="H64" s="89"/>
      <c r="I64" s="89"/>
      <c r="J64" s="712"/>
      <c r="K64" s="714"/>
      <c r="L64" s="714"/>
      <c r="M64" s="714"/>
      <c r="N64" s="89"/>
    </row>
    <row r="65" spans="1:14" ht="18" x14ac:dyDescent="0.25">
      <c r="A65" s="709">
        <v>1</v>
      </c>
      <c r="B65" s="710" t="s">
        <v>79</v>
      </c>
      <c r="C65" s="86">
        <v>0</v>
      </c>
      <c r="D65" s="86">
        <v>0</v>
      </c>
      <c r="E65" s="86">
        <v>0</v>
      </c>
      <c r="F65" s="86">
        <v>0</v>
      </c>
      <c r="G65" s="86">
        <v>0</v>
      </c>
      <c r="H65" s="86">
        <v>0</v>
      </c>
      <c r="I65" s="86">
        <f t="shared" ref="I65:J67" si="16">C65+E65-G65</f>
        <v>0</v>
      </c>
      <c r="J65" s="664">
        <f t="shared" si="16"/>
        <v>0</v>
      </c>
      <c r="K65" s="711">
        <v>0</v>
      </c>
      <c r="L65" s="711">
        <v>0</v>
      </c>
      <c r="M65" s="711">
        <v>0</v>
      </c>
      <c r="N65" s="86">
        <f t="shared" si="0"/>
        <v>0</v>
      </c>
    </row>
    <row r="66" spans="1:14" ht="18" x14ac:dyDescent="0.25">
      <c r="A66" s="709">
        <v>2</v>
      </c>
      <c r="B66" s="710" t="s">
        <v>80</v>
      </c>
      <c r="C66" s="86">
        <v>0</v>
      </c>
      <c r="D66" s="86">
        <v>0</v>
      </c>
      <c r="E66" s="86">
        <v>0</v>
      </c>
      <c r="F66" s="86">
        <v>0</v>
      </c>
      <c r="G66" s="86">
        <v>0</v>
      </c>
      <c r="H66" s="86">
        <v>0</v>
      </c>
      <c r="I66" s="86">
        <f>C66+E66-G66</f>
        <v>0</v>
      </c>
      <c r="J66" s="664">
        <f>D66+F66-H66</f>
        <v>0</v>
      </c>
      <c r="K66" s="711">
        <v>0</v>
      </c>
      <c r="L66" s="711">
        <v>0</v>
      </c>
      <c r="M66" s="711">
        <v>0</v>
      </c>
      <c r="N66" s="86">
        <f t="shared" si="0"/>
        <v>0</v>
      </c>
    </row>
    <row r="67" spans="1:14" ht="18" x14ac:dyDescent="0.25">
      <c r="A67" s="706"/>
      <c r="B67" s="707" t="s">
        <v>923</v>
      </c>
      <c r="C67" s="89">
        <f t="shared" ref="C67:H67" si="17">SUM(C65:C66)</f>
        <v>0</v>
      </c>
      <c r="D67" s="89">
        <f t="shared" si="17"/>
        <v>0</v>
      </c>
      <c r="E67" s="89">
        <f t="shared" si="17"/>
        <v>0</v>
      </c>
      <c r="F67" s="89">
        <f t="shared" si="17"/>
        <v>0</v>
      </c>
      <c r="G67" s="89">
        <f t="shared" si="17"/>
        <v>0</v>
      </c>
      <c r="H67" s="89">
        <f t="shared" si="17"/>
        <v>0</v>
      </c>
      <c r="I67" s="89">
        <f t="shared" si="16"/>
        <v>0</v>
      </c>
      <c r="J67" s="712">
        <f t="shared" si="16"/>
        <v>0</v>
      </c>
      <c r="K67" s="89">
        <f>SUM(K65:K66)</f>
        <v>0</v>
      </c>
      <c r="L67" s="89">
        <f>SUM(L65:L66)</f>
        <v>0</v>
      </c>
      <c r="M67" s="89">
        <f>SUM(M65:M66)</f>
        <v>0</v>
      </c>
      <c r="N67" s="89">
        <f t="shared" si="0"/>
        <v>0</v>
      </c>
    </row>
    <row r="68" spans="1:14" s="720" customFormat="1" ht="20.25" x14ac:dyDescent="0.3">
      <c r="A68" s="717"/>
      <c r="B68" s="718" t="s">
        <v>580</v>
      </c>
      <c r="C68" s="531">
        <f t="shared" ref="C68:M68" si="18">SUM(C50+C55+C57+C63+C67)</f>
        <v>27824</v>
      </c>
      <c r="D68" s="537">
        <f t="shared" si="18"/>
        <v>28538.799997999999</v>
      </c>
      <c r="E68" s="531">
        <f t="shared" si="18"/>
        <v>3</v>
      </c>
      <c r="F68" s="537">
        <f t="shared" si="18"/>
        <v>4.78</v>
      </c>
      <c r="G68" s="531">
        <f t="shared" si="18"/>
        <v>193</v>
      </c>
      <c r="H68" s="531">
        <f t="shared" si="18"/>
        <v>170.08999999999997</v>
      </c>
      <c r="I68" s="531">
        <f t="shared" si="18"/>
        <v>27634</v>
      </c>
      <c r="J68" s="537">
        <f t="shared" si="18"/>
        <v>28373.489997999997</v>
      </c>
      <c r="K68" s="719">
        <f t="shared" si="18"/>
        <v>3855</v>
      </c>
      <c r="L68" s="532">
        <f t="shared" si="18"/>
        <v>21105</v>
      </c>
      <c r="M68" s="532">
        <f t="shared" si="18"/>
        <v>2674</v>
      </c>
      <c r="N68" s="531">
        <f t="shared" si="0"/>
        <v>27634</v>
      </c>
    </row>
    <row r="69" spans="1:14" ht="14.25" hidden="1" x14ac:dyDescent="0.2">
      <c r="A69" s="721">
        <v>1</v>
      </c>
      <c r="B69" s="722" t="s">
        <v>958</v>
      </c>
      <c r="C69" s="723">
        <v>0</v>
      </c>
      <c r="D69" s="724">
        <v>0</v>
      </c>
      <c r="E69" s="723">
        <v>0</v>
      </c>
      <c r="F69" s="724">
        <v>0</v>
      </c>
      <c r="G69" s="723">
        <v>0</v>
      </c>
      <c r="H69" s="724">
        <v>0</v>
      </c>
      <c r="I69" s="723">
        <v>0</v>
      </c>
      <c r="J69" s="724">
        <v>0</v>
      </c>
      <c r="N69" s="138">
        <f t="shared" si="0"/>
        <v>0</v>
      </c>
    </row>
    <row r="70" spans="1:14" ht="14.25" hidden="1" x14ac:dyDescent="0.2">
      <c r="A70" s="721">
        <v>2</v>
      </c>
      <c r="B70" s="722" t="s">
        <v>959</v>
      </c>
      <c r="C70" s="723">
        <v>0</v>
      </c>
      <c r="D70" s="724">
        <v>0</v>
      </c>
      <c r="E70" s="723">
        <v>0</v>
      </c>
      <c r="F70" s="724">
        <v>0</v>
      </c>
      <c r="G70" s="723">
        <v>0</v>
      </c>
      <c r="H70" s="724">
        <v>0</v>
      </c>
      <c r="I70" s="723">
        <v>0</v>
      </c>
      <c r="J70" s="724">
        <v>0</v>
      </c>
      <c r="N70" s="138">
        <f t="shared" si="0"/>
        <v>0</v>
      </c>
    </row>
    <row r="71" spans="1:14" ht="14.25" hidden="1" x14ac:dyDescent="0.2">
      <c r="A71" s="721">
        <v>3</v>
      </c>
      <c r="B71" s="722" t="s">
        <v>960</v>
      </c>
      <c r="C71" s="723">
        <v>0</v>
      </c>
      <c r="D71" s="724">
        <v>0</v>
      </c>
      <c r="E71" s="723">
        <v>0</v>
      </c>
      <c r="F71" s="724">
        <v>0</v>
      </c>
      <c r="G71" s="723">
        <v>0</v>
      </c>
      <c r="H71" s="724">
        <v>0</v>
      </c>
      <c r="I71" s="723">
        <v>0</v>
      </c>
      <c r="J71" s="724">
        <v>0</v>
      </c>
      <c r="N71" s="138">
        <f t="shared" si="0"/>
        <v>0</v>
      </c>
    </row>
    <row r="72" spans="1:14" ht="14.25" hidden="1" x14ac:dyDescent="0.2">
      <c r="A72" s="721">
        <v>4</v>
      </c>
      <c r="B72" s="722" t="s">
        <v>961</v>
      </c>
      <c r="C72" s="723">
        <v>0</v>
      </c>
      <c r="D72" s="724">
        <v>0</v>
      </c>
      <c r="E72" s="723">
        <v>0</v>
      </c>
      <c r="F72" s="724">
        <v>0</v>
      </c>
      <c r="G72" s="723">
        <v>0</v>
      </c>
      <c r="H72" s="724">
        <v>0</v>
      </c>
      <c r="I72" s="723">
        <v>0</v>
      </c>
      <c r="J72" s="724">
        <v>0</v>
      </c>
      <c r="N72" s="138">
        <f t="shared" ref="N72:N79" si="19">K72+L72+M72</f>
        <v>0</v>
      </c>
    </row>
    <row r="73" spans="1:14" ht="14.25" hidden="1" x14ac:dyDescent="0.2">
      <c r="A73" s="721">
        <v>5</v>
      </c>
      <c r="B73" s="722" t="s">
        <v>962</v>
      </c>
      <c r="C73" s="723">
        <v>0</v>
      </c>
      <c r="D73" s="724">
        <v>0</v>
      </c>
      <c r="E73" s="723">
        <v>0</v>
      </c>
      <c r="F73" s="724">
        <v>0</v>
      </c>
      <c r="G73" s="723">
        <v>0</v>
      </c>
      <c r="H73" s="724">
        <v>0</v>
      </c>
      <c r="I73" s="723">
        <v>0</v>
      </c>
      <c r="J73" s="724">
        <v>0</v>
      </c>
      <c r="N73" s="138">
        <f t="shared" si="19"/>
        <v>0</v>
      </c>
    </row>
    <row r="74" spans="1:14" ht="14.25" hidden="1" x14ac:dyDescent="0.2">
      <c r="A74" s="721">
        <v>6</v>
      </c>
      <c r="B74" s="722" t="s">
        <v>242</v>
      </c>
      <c r="C74" s="723">
        <v>0</v>
      </c>
      <c r="D74" s="724">
        <v>0</v>
      </c>
      <c r="E74" s="723">
        <v>0</v>
      </c>
      <c r="F74" s="724">
        <v>0</v>
      </c>
      <c r="G74" s="723">
        <v>0</v>
      </c>
      <c r="H74" s="724">
        <v>0</v>
      </c>
      <c r="I74" s="723">
        <v>0</v>
      </c>
      <c r="J74" s="724">
        <v>0</v>
      </c>
      <c r="N74" s="138">
        <f t="shared" si="19"/>
        <v>0</v>
      </c>
    </row>
    <row r="75" spans="1:14" ht="14.25" hidden="1" x14ac:dyDescent="0.2">
      <c r="A75" s="721">
        <v>7</v>
      </c>
      <c r="B75" s="722" t="s">
        <v>963</v>
      </c>
      <c r="C75" s="723">
        <v>0</v>
      </c>
      <c r="D75" s="724">
        <v>0</v>
      </c>
      <c r="E75" s="723">
        <v>0</v>
      </c>
      <c r="F75" s="724">
        <v>0</v>
      </c>
      <c r="G75" s="723">
        <v>0</v>
      </c>
      <c r="H75" s="724">
        <v>0</v>
      </c>
      <c r="I75" s="723">
        <v>0</v>
      </c>
      <c r="J75" s="724">
        <v>0</v>
      </c>
      <c r="N75" s="138">
        <f t="shared" si="19"/>
        <v>0</v>
      </c>
    </row>
    <row r="76" spans="1:14" ht="14.25" hidden="1" x14ac:dyDescent="0.2">
      <c r="A76" s="721">
        <v>8</v>
      </c>
      <c r="B76" s="722" t="s">
        <v>964</v>
      </c>
      <c r="C76" s="723">
        <v>0</v>
      </c>
      <c r="D76" s="724">
        <v>0</v>
      </c>
      <c r="E76" s="723">
        <v>0</v>
      </c>
      <c r="F76" s="724">
        <v>0</v>
      </c>
      <c r="G76" s="723">
        <v>0</v>
      </c>
      <c r="H76" s="724">
        <v>0</v>
      </c>
      <c r="I76" s="723">
        <v>0</v>
      </c>
      <c r="J76" s="724">
        <v>0</v>
      </c>
      <c r="N76" s="138">
        <f t="shared" si="19"/>
        <v>0</v>
      </c>
    </row>
    <row r="77" spans="1:14" ht="14.25" hidden="1" x14ac:dyDescent="0.2">
      <c r="A77" s="721">
        <v>9</v>
      </c>
      <c r="B77" s="722" t="s">
        <v>215</v>
      </c>
      <c r="C77" s="723">
        <v>0</v>
      </c>
      <c r="D77" s="724">
        <v>0</v>
      </c>
      <c r="E77" s="723">
        <v>0</v>
      </c>
      <c r="F77" s="724">
        <v>0</v>
      </c>
      <c r="G77" s="723">
        <v>0</v>
      </c>
      <c r="H77" s="724">
        <v>0</v>
      </c>
      <c r="I77" s="723">
        <v>0</v>
      </c>
      <c r="J77" s="724">
        <v>0</v>
      </c>
      <c r="N77" s="138">
        <f t="shared" si="19"/>
        <v>0</v>
      </c>
    </row>
    <row r="78" spans="1:14" ht="14.25" hidden="1" x14ac:dyDescent="0.2">
      <c r="A78" s="721">
        <v>10</v>
      </c>
      <c r="B78" s="722" t="s">
        <v>965</v>
      </c>
      <c r="C78" s="723">
        <v>0</v>
      </c>
      <c r="D78" s="724">
        <v>0</v>
      </c>
      <c r="E78" s="723">
        <v>0</v>
      </c>
      <c r="F78" s="724">
        <v>0</v>
      </c>
      <c r="G78" s="723">
        <v>0</v>
      </c>
      <c r="H78" s="724">
        <v>0</v>
      </c>
      <c r="I78" s="723">
        <v>0</v>
      </c>
      <c r="J78" s="724">
        <v>0</v>
      </c>
      <c r="N78" s="138">
        <f t="shared" si="19"/>
        <v>0</v>
      </c>
    </row>
    <row r="79" spans="1:14" ht="14.25" hidden="1" x14ac:dyDescent="0.2">
      <c r="A79" s="721">
        <v>11</v>
      </c>
      <c r="B79" s="722" t="s">
        <v>966</v>
      </c>
      <c r="C79" s="723">
        <v>0</v>
      </c>
      <c r="D79" s="724">
        <v>0</v>
      </c>
      <c r="E79" s="723">
        <v>0</v>
      </c>
      <c r="F79" s="724">
        <v>0</v>
      </c>
      <c r="G79" s="723">
        <v>0</v>
      </c>
      <c r="H79" s="724">
        <v>0</v>
      </c>
      <c r="I79" s="723">
        <v>0</v>
      </c>
      <c r="J79" s="724">
        <v>0</v>
      </c>
      <c r="N79" s="138">
        <f t="shared" si="19"/>
        <v>0</v>
      </c>
    </row>
    <row r="80" spans="1:14" hidden="1" x14ac:dyDescent="0.2"/>
  </sheetData>
  <mergeCells count="9">
    <mergeCell ref="A50:B50"/>
    <mergeCell ref="A1:N2"/>
    <mergeCell ref="A3:N3"/>
    <mergeCell ref="A5:A6"/>
    <mergeCell ref="B5:B6"/>
    <mergeCell ref="C5:D5"/>
    <mergeCell ref="E5:F5"/>
    <mergeCell ref="G5:H5"/>
    <mergeCell ref="I5:J5"/>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9"/>
  <sheetViews>
    <sheetView workbookViewId="0">
      <selection sqref="A1:K1"/>
    </sheetView>
  </sheetViews>
  <sheetFormatPr defaultRowHeight="20.25" x14ac:dyDescent="0.3"/>
  <cols>
    <col min="1" max="1" width="8.5703125" style="726" customWidth="1"/>
    <col min="2" max="2" width="36" style="753" customWidth="1"/>
    <col min="3" max="3" width="11.5703125" style="726" customWidth="1"/>
    <col min="4" max="4" width="15.85546875" style="726" customWidth="1"/>
    <col min="5" max="5" width="13.42578125" style="726" customWidth="1"/>
    <col min="6" max="6" width="10.85546875" style="726" customWidth="1"/>
    <col min="7" max="7" width="13" style="726" customWidth="1"/>
    <col min="8" max="8" width="10.42578125" style="726" customWidth="1"/>
    <col min="9" max="10" width="11" style="754" customWidth="1"/>
    <col min="11" max="11" width="11.140625" style="754" customWidth="1"/>
    <col min="12" max="12" width="8.7109375" style="726" customWidth="1"/>
    <col min="13" max="14" width="11.42578125" style="726" customWidth="1"/>
    <col min="15" max="16384" width="9.140625" style="726"/>
  </cols>
  <sheetData>
    <row r="1" spans="1:14" ht="27.75" customHeight="1" x14ac:dyDescent="0.4">
      <c r="A1" s="990" t="s">
        <v>1155</v>
      </c>
      <c r="B1" s="990"/>
      <c r="C1" s="990"/>
      <c r="D1" s="990"/>
      <c r="E1" s="990"/>
      <c r="F1" s="990"/>
      <c r="G1" s="990"/>
      <c r="H1" s="990"/>
      <c r="I1" s="990"/>
      <c r="J1" s="990"/>
      <c r="K1" s="990"/>
    </row>
    <row r="2" spans="1:14" ht="25.5" x14ac:dyDescent="0.35">
      <c r="A2" s="1217" t="s">
        <v>967</v>
      </c>
      <c r="B2" s="1217"/>
      <c r="C2" s="1217"/>
      <c r="D2" s="1217"/>
      <c r="E2" s="1217"/>
      <c r="F2" s="1217"/>
      <c r="G2" s="1217"/>
      <c r="H2" s="1217"/>
      <c r="I2" s="1217"/>
      <c r="J2" s="1217"/>
      <c r="K2" s="1217"/>
      <c r="L2" s="727"/>
      <c r="M2" s="727"/>
      <c r="N2" s="727"/>
    </row>
    <row r="3" spans="1:14" ht="23.25" customHeight="1" x14ac:dyDescent="0.3">
      <c r="A3" s="1218" t="s">
        <v>968</v>
      </c>
      <c r="B3" s="1219"/>
      <c r="C3" s="1219"/>
      <c r="D3" s="1219"/>
      <c r="E3" s="1219"/>
      <c r="F3" s="1219"/>
      <c r="G3" s="1219"/>
      <c r="H3" s="1219"/>
      <c r="I3" s="1219"/>
      <c r="J3" s="1219"/>
      <c r="K3" s="1220"/>
      <c r="L3" s="727"/>
      <c r="M3" s="727"/>
      <c r="N3" s="727"/>
    </row>
    <row r="4" spans="1:14" s="729" customFormat="1" ht="29.25" customHeight="1" x14ac:dyDescent="0.3">
      <c r="A4" s="1221" t="s">
        <v>85</v>
      </c>
      <c r="B4" s="1222" t="s">
        <v>2</v>
      </c>
      <c r="C4" s="1223" t="s">
        <v>969</v>
      </c>
      <c r="D4" s="1223"/>
      <c r="E4" s="1223"/>
      <c r="F4" s="1223" t="s">
        <v>970</v>
      </c>
      <c r="G4" s="1223"/>
      <c r="H4" s="1223"/>
      <c r="I4" s="1223" t="s">
        <v>971</v>
      </c>
      <c r="J4" s="1223"/>
      <c r="K4" s="1223"/>
      <c r="L4" s="728"/>
      <c r="M4" s="728"/>
      <c r="N4" s="728"/>
    </row>
    <row r="5" spans="1:14" s="732" customFormat="1" ht="79.5" customHeight="1" x14ac:dyDescent="0.25">
      <c r="A5" s="1221"/>
      <c r="B5" s="1222"/>
      <c r="C5" s="730" t="s">
        <v>972</v>
      </c>
      <c r="D5" s="730" t="s">
        <v>973</v>
      </c>
      <c r="E5" s="730" t="s">
        <v>974</v>
      </c>
      <c r="F5" s="730" t="s">
        <v>972</v>
      </c>
      <c r="G5" s="730" t="s">
        <v>973</v>
      </c>
      <c r="H5" s="730" t="s">
        <v>974</v>
      </c>
      <c r="I5" s="730" t="s">
        <v>972</v>
      </c>
      <c r="J5" s="730" t="s">
        <v>973</v>
      </c>
      <c r="K5" s="730" t="s">
        <v>975</v>
      </c>
      <c r="L5" s="731"/>
      <c r="M5" s="731"/>
      <c r="N5" s="731"/>
    </row>
    <row r="6" spans="1:14" ht="15" hidden="1" x14ac:dyDescent="0.2">
      <c r="A6" s="733"/>
      <c r="B6" s="734"/>
      <c r="C6" s="735"/>
      <c r="D6" s="735"/>
      <c r="E6" s="735"/>
      <c r="F6" s="735"/>
      <c r="G6" s="735"/>
      <c r="H6" s="735"/>
      <c r="I6" s="735"/>
      <c r="J6" s="735"/>
      <c r="K6" s="735"/>
      <c r="L6" s="727"/>
      <c r="M6" s="727"/>
      <c r="N6" s="727"/>
    </row>
    <row r="7" spans="1:14" s="740" customFormat="1" ht="18" x14ac:dyDescent="0.25">
      <c r="A7" s="736" t="s">
        <v>12</v>
      </c>
      <c r="B7" s="737" t="s">
        <v>13</v>
      </c>
      <c r="C7" s="738"/>
      <c r="D7" s="738"/>
      <c r="E7" s="738"/>
      <c r="F7" s="738"/>
      <c r="G7" s="738"/>
      <c r="H7" s="738"/>
      <c r="I7" s="738"/>
      <c r="J7" s="738"/>
      <c r="K7" s="738"/>
      <c r="L7" s="739"/>
      <c r="M7" s="739"/>
      <c r="N7" s="739"/>
    </row>
    <row r="8" spans="1:14" s="68" customFormat="1" ht="17.100000000000001" customHeight="1" x14ac:dyDescent="0.25">
      <c r="A8" s="741">
        <v>1</v>
      </c>
      <c r="B8" s="742" t="s">
        <v>14</v>
      </c>
      <c r="C8" s="95">
        <v>195</v>
      </c>
      <c r="D8" s="95">
        <v>1191.1400000000001</v>
      </c>
      <c r="E8" s="95">
        <v>28.98</v>
      </c>
      <c r="F8" s="95">
        <v>17</v>
      </c>
      <c r="G8" s="95">
        <v>671.03</v>
      </c>
      <c r="H8" s="95">
        <v>23.6</v>
      </c>
      <c r="I8" s="95">
        <v>0</v>
      </c>
      <c r="J8" s="95">
        <v>0</v>
      </c>
      <c r="K8" s="95">
        <v>0</v>
      </c>
      <c r="L8" s="727"/>
      <c r="M8" s="727"/>
      <c r="N8" s="727"/>
    </row>
    <row r="9" spans="1:14" s="68" customFormat="1" ht="17.100000000000001" customHeight="1" x14ac:dyDescent="0.25">
      <c r="A9" s="741">
        <v>2</v>
      </c>
      <c r="B9" s="742" t="s">
        <v>15</v>
      </c>
      <c r="C9" s="95">
        <v>29</v>
      </c>
      <c r="D9" s="95">
        <v>287</v>
      </c>
      <c r="E9" s="95">
        <v>81</v>
      </c>
      <c r="F9" s="95">
        <v>0</v>
      </c>
      <c r="G9" s="95">
        <v>0</v>
      </c>
      <c r="H9" s="95">
        <v>0</v>
      </c>
      <c r="I9" s="95">
        <v>0</v>
      </c>
      <c r="J9" s="95">
        <v>0</v>
      </c>
      <c r="K9" s="95">
        <v>0</v>
      </c>
      <c r="L9" s="727"/>
      <c r="M9" s="727"/>
      <c r="N9" s="727"/>
    </row>
    <row r="10" spans="1:14" s="68" customFormat="1" ht="17.100000000000001" customHeight="1" x14ac:dyDescent="0.25">
      <c r="A10" s="741">
        <v>3</v>
      </c>
      <c r="B10" s="742" t="s">
        <v>16</v>
      </c>
      <c r="C10" s="95">
        <v>106</v>
      </c>
      <c r="D10" s="95">
        <v>16726.419999999998</v>
      </c>
      <c r="E10" s="95">
        <v>2136.6</v>
      </c>
      <c r="F10" s="95">
        <v>5</v>
      </c>
      <c r="G10" s="95">
        <v>579.16</v>
      </c>
      <c r="H10" s="95">
        <v>0</v>
      </c>
      <c r="I10" s="95">
        <v>1149</v>
      </c>
      <c r="J10" s="95">
        <v>1503.3</v>
      </c>
      <c r="K10" s="95">
        <v>43.31</v>
      </c>
      <c r="L10" s="727"/>
      <c r="M10" s="727"/>
      <c r="N10" s="727"/>
    </row>
    <row r="11" spans="1:14" s="68" customFormat="1" ht="17.100000000000001" customHeight="1" x14ac:dyDescent="0.25">
      <c r="A11" s="741">
        <v>4</v>
      </c>
      <c r="B11" s="742" t="s">
        <v>17</v>
      </c>
      <c r="C11" s="95">
        <v>0</v>
      </c>
      <c r="D11" s="95">
        <v>0</v>
      </c>
      <c r="E11" s="95">
        <v>0</v>
      </c>
      <c r="F11" s="95">
        <v>0</v>
      </c>
      <c r="G11" s="95">
        <v>0</v>
      </c>
      <c r="H11" s="95">
        <v>0</v>
      </c>
      <c r="I11" s="95">
        <v>0</v>
      </c>
      <c r="J11" s="95">
        <v>0</v>
      </c>
      <c r="K11" s="95">
        <v>0</v>
      </c>
      <c r="L11" s="727"/>
      <c r="M11" s="727"/>
      <c r="N11" s="727"/>
    </row>
    <row r="12" spans="1:14" s="729" customFormat="1" ht="17.100000000000001" customHeight="1" x14ac:dyDescent="0.25">
      <c r="A12" s="743"/>
      <c r="B12" s="744" t="s">
        <v>18</v>
      </c>
      <c r="C12" s="97">
        <f t="shared" ref="C12:K12" si="0">SUM(C8:C11)</f>
        <v>330</v>
      </c>
      <c r="D12" s="97">
        <f t="shared" si="0"/>
        <v>18204.559999999998</v>
      </c>
      <c r="E12" s="97">
        <f t="shared" si="0"/>
        <v>2246.58</v>
      </c>
      <c r="F12" s="97">
        <f t="shared" si="0"/>
        <v>22</v>
      </c>
      <c r="G12" s="97">
        <f t="shared" si="0"/>
        <v>1250.19</v>
      </c>
      <c r="H12" s="97">
        <f t="shared" si="0"/>
        <v>23.6</v>
      </c>
      <c r="I12" s="97">
        <f t="shared" si="0"/>
        <v>1149</v>
      </c>
      <c r="J12" s="97">
        <f t="shared" si="0"/>
        <v>1503.3</v>
      </c>
      <c r="K12" s="97">
        <f t="shared" si="0"/>
        <v>43.31</v>
      </c>
      <c r="L12" s="728"/>
      <c r="M12" s="728"/>
      <c r="N12" s="728"/>
    </row>
    <row r="13" spans="1:14" ht="17.100000000000001" customHeight="1" x14ac:dyDescent="0.25">
      <c r="A13" s="743" t="s">
        <v>19</v>
      </c>
      <c r="B13" s="744" t="s">
        <v>137</v>
      </c>
      <c r="C13" s="95"/>
      <c r="D13" s="95"/>
      <c r="E13" s="95"/>
      <c r="F13" s="95"/>
      <c r="G13" s="95"/>
      <c r="H13" s="95"/>
      <c r="I13" s="95"/>
      <c r="J13" s="95"/>
      <c r="K13" s="95"/>
      <c r="L13" s="727"/>
      <c r="M13" s="727"/>
      <c r="N13" s="727"/>
    </row>
    <row r="14" spans="1:14" s="68" customFormat="1" ht="17.100000000000001" customHeight="1" x14ac:dyDescent="0.25">
      <c r="A14" s="741">
        <v>5</v>
      </c>
      <c r="B14" s="742" t="s">
        <v>21</v>
      </c>
      <c r="C14" s="95">
        <v>156</v>
      </c>
      <c r="D14" s="95">
        <v>2568.3200000000002</v>
      </c>
      <c r="E14" s="95">
        <v>489.53</v>
      </c>
      <c r="F14" s="95">
        <v>105</v>
      </c>
      <c r="G14" s="95">
        <v>1070.6199999999999</v>
      </c>
      <c r="H14" s="95">
        <v>122.64</v>
      </c>
      <c r="I14" s="95">
        <v>3238</v>
      </c>
      <c r="J14" s="95">
        <v>256.58</v>
      </c>
      <c r="K14" s="95">
        <v>0.68</v>
      </c>
      <c r="L14" s="727"/>
      <c r="M14" s="727"/>
      <c r="N14" s="727"/>
    </row>
    <row r="15" spans="1:14" s="68" customFormat="1" ht="17.100000000000001" customHeight="1" x14ac:dyDescent="0.25">
      <c r="A15" s="741">
        <v>6</v>
      </c>
      <c r="B15" s="742" t="s">
        <v>22</v>
      </c>
      <c r="C15" s="95">
        <v>0</v>
      </c>
      <c r="D15" s="95">
        <v>0</v>
      </c>
      <c r="E15" s="95">
        <v>0</v>
      </c>
      <c r="F15" s="95">
        <v>0</v>
      </c>
      <c r="G15" s="95">
        <v>0</v>
      </c>
      <c r="H15" s="95">
        <v>0</v>
      </c>
      <c r="I15" s="95">
        <v>0</v>
      </c>
      <c r="J15" s="95">
        <v>0</v>
      </c>
      <c r="K15" s="95">
        <v>0</v>
      </c>
      <c r="L15" s="727"/>
      <c r="M15" s="727"/>
      <c r="N15" s="727"/>
    </row>
    <row r="16" spans="1:14" s="68" customFormat="1" ht="17.100000000000001" customHeight="1" x14ac:dyDescent="0.25">
      <c r="A16" s="741">
        <v>7</v>
      </c>
      <c r="B16" s="742" t="s">
        <v>23</v>
      </c>
      <c r="C16" s="95">
        <v>2</v>
      </c>
      <c r="D16" s="95">
        <v>15</v>
      </c>
      <c r="E16" s="95">
        <v>0</v>
      </c>
      <c r="F16" s="95">
        <v>0</v>
      </c>
      <c r="G16" s="95">
        <v>0</v>
      </c>
      <c r="H16" s="95">
        <v>0</v>
      </c>
      <c r="I16" s="95">
        <v>0</v>
      </c>
      <c r="J16" s="95">
        <v>0</v>
      </c>
      <c r="K16" s="95">
        <v>0</v>
      </c>
      <c r="L16" s="727"/>
      <c r="M16" s="727"/>
      <c r="N16" s="727"/>
    </row>
    <row r="17" spans="1:14" s="68" customFormat="1" ht="17.100000000000001" customHeight="1" x14ac:dyDescent="0.25">
      <c r="A17" s="741">
        <v>8</v>
      </c>
      <c r="B17" s="742" t="s">
        <v>24</v>
      </c>
      <c r="C17" s="93">
        <v>0</v>
      </c>
      <c r="D17" s="93">
        <v>0</v>
      </c>
      <c r="E17" s="93">
        <v>0</v>
      </c>
      <c r="F17" s="93">
        <v>0</v>
      </c>
      <c r="G17" s="93">
        <v>0</v>
      </c>
      <c r="H17" s="93">
        <v>0</v>
      </c>
      <c r="I17" s="93">
        <v>0</v>
      </c>
      <c r="J17" s="93">
        <v>0</v>
      </c>
      <c r="K17" s="93">
        <v>0</v>
      </c>
      <c r="L17" s="727"/>
      <c r="M17" s="727"/>
      <c r="N17" s="727"/>
    </row>
    <row r="18" spans="1:14" s="68" customFormat="1" ht="17.100000000000001" customHeight="1" x14ac:dyDescent="0.25">
      <c r="A18" s="741">
        <v>9</v>
      </c>
      <c r="B18" s="742" t="s">
        <v>25</v>
      </c>
      <c r="C18" s="95">
        <v>0</v>
      </c>
      <c r="D18" s="95">
        <v>0</v>
      </c>
      <c r="E18" s="95">
        <v>0</v>
      </c>
      <c r="F18" s="95">
        <v>0</v>
      </c>
      <c r="G18" s="95">
        <v>0</v>
      </c>
      <c r="H18" s="95">
        <v>0</v>
      </c>
      <c r="I18" s="95">
        <v>0</v>
      </c>
      <c r="J18" s="95">
        <v>0</v>
      </c>
      <c r="K18" s="95">
        <v>0</v>
      </c>
      <c r="L18" s="727"/>
      <c r="M18" s="727"/>
      <c r="N18" s="727"/>
    </row>
    <row r="19" spans="1:14" s="68" customFormat="1" ht="17.100000000000001" customHeight="1" x14ac:dyDescent="0.25">
      <c r="A19" s="741">
        <v>10</v>
      </c>
      <c r="B19" s="742" t="s">
        <v>26</v>
      </c>
      <c r="C19" s="95">
        <v>4</v>
      </c>
      <c r="D19" s="95">
        <v>50</v>
      </c>
      <c r="E19" s="95">
        <v>10</v>
      </c>
      <c r="F19" s="95">
        <v>0</v>
      </c>
      <c r="G19" s="95">
        <v>0</v>
      </c>
      <c r="H19" s="95">
        <v>0</v>
      </c>
      <c r="I19" s="95">
        <v>0</v>
      </c>
      <c r="J19" s="95">
        <v>0</v>
      </c>
      <c r="K19" s="95">
        <v>0</v>
      </c>
      <c r="L19" s="727"/>
      <c r="M19" s="727"/>
      <c r="N19" s="727"/>
    </row>
    <row r="20" spans="1:14" s="68" customFormat="1" ht="17.100000000000001" customHeight="1" x14ac:dyDescent="0.25">
      <c r="A20" s="741">
        <v>11</v>
      </c>
      <c r="B20" s="742" t="s">
        <v>27</v>
      </c>
      <c r="C20" s="95">
        <v>0</v>
      </c>
      <c r="D20" s="95">
        <v>0</v>
      </c>
      <c r="E20" s="95">
        <v>0</v>
      </c>
      <c r="F20" s="95">
        <v>0</v>
      </c>
      <c r="G20" s="95">
        <v>0</v>
      </c>
      <c r="H20" s="95">
        <v>0</v>
      </c>
      <c r="I20" s="95">
        <v>0</v>
      </c>
      <c r="J20" s="95">
        <v>0</v>
      </c>
      <c r="K20" s="95">
        <v>0</v>
      </c>
      <c r="L20" s="727"/>
      <c r="M20" s="727"/>
      <c r="N20" s="727"/>
    </row>
    <row r="21" spans="1:14" s="68" customFormat="1" ht="17.100000000000001" customHeight="1" x14ac:dyDescent="0.25">
      <c r="A21" s="741">
        <v>12</v>
      </c>
      <c r="B21" s="742" t="s">
        <v>28</v>
      </c>
      <c r="C21" s="95">
        <v>23</v>
      </c>
      <c r="D21" s="95">
        <v>2320</v>
      </c>
      <c r="E21" s="95">
        <v>430</v>
      </c>
      <c r="F21" s="95">
        <v>6</v>
      </c>
      <c r="G21" s="95">
        <v>600</v>
      </c>
      <c r="H21" s="95">
        <v>0</v>
      </c>
      <c r="I21" s="95">
        <v>0</v>
      </c>
      <c r="J21" s="95">
        <v>0</v>
      </c>
      <c r="K21" s="95">
        <v>0</v>
      </c>
      <c r="L21" s="727"/>
      <c r="M21" s="727"/>
      <c r="N21" s="727"/>
    </row>
    <row r="22" spans="1:14" s="746" customFormat="1" ht="17.100000000000001" customHeight="1" x14ac:dyDescent="0.4">
      <c r="A22" s="743"/>
      <c r="B22" s="744" t="s">
        <v>29</v>
      </c>
      <c r="C22" s="90">
        <f t="shared" ref="C22:K22" si="1">SUM(C14:C21)</f>
        <v>185</v>
      </c>
      <c r="D22" s="90">
        <f t="shared" si="1"/>
        <v>4953.32</v>
      </c>
      <c r="E22" s="90">
        <f t="shared" si="1"/>
        <v>929.53</v>
      </c>
      <c r="F22" s="90">
        <f t="shared" si="1"/>
        <v>111</v>
      </c>
      <c r="G22" s="90">
        <f t="shared" si="1"/>
        <v>1670.62</v>
      </c>
      <c r="H22" s="90">
        <f t="shared" si="1"/>
        <v>122.64</v>
      </c>
      <c r="I22" s="90">
        <f t="shared" si="1"/>
        <v>3238</v>
      </c>
      <c r="J22" s="90">
        <f t="shared" si="1"/>
        <v>256.58</v>
      </c>
      <c r="K22" s="90">
        <f t="shared" si="1"/>
        <v>0.68</v>
      </c>
      <c r="L22" s="745"/>
      <c r="M22" s="745"/>
      <c r="N22" s="745"/>
    </row>
    <row r="23" spans="1:14" ht="17.100000000000001" customHeight="1" x14ac:dyDescent="0.25">
      <c r="A23" s="741" t="s">
        <v>30</v>
      </c>
      <c r="B23" s="742" t="s">
        <v>31</v>
      </c>
      <c r="C23" s="95"/>
      <c r="D23" s="95"/>
      <c r="E23" s="95"/>
      <c r="F23" s="95"/>
      <c r="G23" s="95"/>
      <c r="H23" s="95"/>
      <c r="I23" s="95"/>
      <c r="J23" s="95"/>
      <c r="K23" s="95"/>
      <c r="L23" s="727"/>
      <c r="M23" s="727"/>
      <c r="N23" s="727"/>
    </row>
    <row r="24" spans="1:14" s="68" customFormat="1" ht="17.100000000000001" customHeight="1" x14ac:dyDescent="0.25">
      <c r="A24" s="741">
        <v>13</v>
      </c>
      <c r="B24" s="742" t="s">
        <v>32</v>
      </c>
      <c r="C24" s="95">
        <v>6</v>
      </c>
      <c r="D24" s="95">
        <v>16.29</v>
      </c>
      <c r="E24" s="95">
        <v>0</v>
      </c>
      <c r="F24" s="95">
        <v>0</v>
      </c>
      <c r="G24" s="95">
        <v>406.32</v>
      </c>
      <c r="H24" s="95">
        <v>0</v>
      </c>
      <c r="I24" s="95">
        <v>0</v>
      </c>
      <c r="J24" s="95">
        <v>0</v>
      </c>
      <c r="K24" s="95">
        <v>0</v>
      </c>
      <c r="L24" s="727"/>
      <c r="M24" s="727"/>
      <c r="N24" s="727"/>
    </row>
    <row r="25" spans="1:14" s="68" customFormat="1" ht="17.100000000000001" customHeight="1" x14ac:dyDescent="0.25">
      <c r="A25" s="741">
        <v>14</v>
      </c>
      <c r="B25" s="742" t="s">
        <v>33</v>
      </c>
      <c r="C25" s="93">
        <v>65</v>
      </c>
      <c r="D25" s="93">
        <v>2568.7800000000002</v>
      </c>
      <c r="E25" s="93">
        <v>50.08</v>
      </c>
      <c r="F25" s="93">
        <v>7</v>
      </c>
      <c r="G25" s="93">
        <v>1825.48</v>
      </c>
      <c r="H25" s="93">
        <v>0</v>
      </c>
      <c r="I25" s="93">
        <v>0</v>
      </c>
      <c r="J25" s="93">
        <v>0</v>
      </c>
      <c r="K25" s="93">
        <v>0</v>
      </c>
      <c r="L25" s="727"/>
      <c r="M25" s="727"/>
      <c r="N25" s="727"/>
    </row>
    <row r="26" spans="1:14" s="68" customFormat="1" ht="17.100000000000001" customHeight="1" x14ac:dyDescent="0.25">
      <c r="A26" s="741">
        <v>15</v>
      </c>
      <c r="B26" s="742" t="s">
        <v>34</v>
      </c>
      <c r="C26" s="93">
        <v>0</v>
      </c>
      <c r="D26" s="93">
        <v>0</v>
      </c>
      <c r="E26" s="93">
        <v>0</v>
      </c>
      <c r="F26" s="93">
        <v>0</v>
      </c>
      <c r="G26" s="93">
        <v>0</v>
      </c>
      <c r="H26" s="93">
        <v>0</v>
      </c>
      <c r="I26" s="93">
        <v>0</v>
      </c>
      <c r="J26" s="93">
        <v>0</v>
      </c>
      <c r="K26" s="93">
        <v>0</v>
      </c>
      <c r="L26" s="727"/>
      <c r="M26" s="727"/>
      <c r="N26" s="727"/>
    </row>
    <row r="27" spans="1:14" s="68" customFormat="1" ht="17.100000000000001" customHeight="1" x14ac:dyDescent="0.25">
      <c r="A27" s="741">
        <v>16</v>
      </c>
      <c r="B27" s="742" t="s">
        <v>35</v>
      </c>
      <c r="C27" s="95">
        <v>0</v>
      </c>
      <c r="D27" s="95">
        <v>0</v>
      </c>
      <c r="E27" s="95">
        <v>0</v>
      </c>
      <c r="F27" s="95">
        <v>0</v>
      </c>
      <c r="G27" s="95">
        <v>0</v>
      </c>
      <c r="H27" s="95">
        <v>0</v>
      </c>
      <c r="I27" s="95">
        <v>0</v>
      </c>
      <c r="J27" s="95">
        <v>0</v>
      </c>
      <c r="K27" s="95">
        <v>0</v>
      </c>
      <c r="L27" s="727"/>
      <c r="M27" s="727"/>
      <c r="N27" s="727"/>
    </row>
    <row r="28" spans="1:14" s="68" customFormat="1" ht="17.100000000000001" customHeight="1" x14ac:dyDescent="0.25">
      <c r="A28" s="741">
        <v>17</v>
      </c>
      <c r="B28" s="742" t="s">
        <v>36</v>
      </c>
      <c r="C28" s="95">
        <v>0</v>
      </c>
      <c r="D28" s="95">
        <v>0</v>
      </c>
      <c r="E28" s="95">
        <v>0</v>
      </c>
      <c r="F28" s="95">
        <v>0</v>
      </c>
      <c r="G28" s="95">
        <v>0</v>
      </c>
      <c r="H28" s="95">
        <v>0</v>
      </c>
      <c r="I28" s="95">
        <v>0</v>
      </c>
      <c r="J28" s="95">
        <v>0</v>
      </c>
      <c r="K28" s="95">
        <v>0</v>
      </c>
      <c r="L28" s="727"/>
      <c r="M28" s="727"/>
      <c r="N28" s="727"/>
    </row>
    <row r="29" spans="1:14" s="68" customFormat="1" ht="17.100000000000001" customHeight="1" x14ac:dyDescent="0.25">
      <c r="A29" s="741">
        <v>18</v>
      </c>
      <c r="B29" s="742" t="s">
        <v>37</v>
      </c>
      <c r="C29" s="95">
        <v>0</v>
      </c>
      <c r="D29" s="95">
        <v>0</v>
      </c>
      <c r="E29" s="95">
        <v>0</v>
      </c>
      <c r="F29" s="95">
        <v>0</v>
      </c>
      <c r="G29" s="95">
        <v>0</v>
      </c>
      <c r="H29" s="95">
        <v>0</v>
      </c>
      <c r="I29" s="95">
        <v>0</v>
      </c>
      <c r="J29" s="95">
        <v>0</v>
      </c>
      <c r="K29" s="95">
        <v>0</v>
      </c>
      <c r="L29" s="727"/>
      <c r="M29" s="727"/>
      <c r="N29" s="727"/>
    </row>
    <row r="30" spans="1:14" s="68" customFormat="1" ht="17.100000000000001" customHeight="1" x14ac:dyDescent="0.25">
      <c r="A30" s="741">
        <v>19</v>
      </c>
      <c r="B30" s="742" t="s">
        <v>38</v>
      </c>
      <c r="C30" s="93">
        <v>0</v>
      </c>
      <c r="D30" s="93">
        <v>0</v>
      </c>
      <c r="E30" s="93">
        <v>0</v>
      </c>
      <c r="F30" s="93">
        <v>0</v>
      </c>
      <c r="G30" s="93">
        <v>0</v>
      </c>
      <c r="H30" s="93">
        <v>0</v>
      </c>
      <c r="I30" s="93">
        <v>0</v>
      </c>
      <c r="J30" s="93">
        <v>0</v>
      </c>
      <c r="K30" s="93">
        <v>0</v>
      </c>
      <c r="L30" s="727"/>
      <c r="M30" s="727"/>
      <c r="N30" s="727"/>
    </row>
    <row r="31" spans="1:14" s="68" customFormat="1" ht="17.100000000000001" customHeight="1" x14ac:dyDescent="0.25">
      <c r="A31" s="741">
        <v>20</v>
      </c>
      <c r="B31" s="742" t="s">
        <v>39</v>
      </c>
      <c r="C31" s="95">
        <v>0</v>
      </c>
      <c r="D31" s="95">
        <v>0</v>
      </c>
      <c r="E31" s="95">
        <v>0</v>
      </c>
      <c r="F31" s="95">
        <v>0</v>
      </c>
      <c r="G31" s="95">
        <v>0</v>
      </c>
      <c r="H31" s="95">
        <v>0</v>
      </c>
      <c r="I31" s="95">
        <v>0</v>
      </c>
      <c r="J31" s="95">
        <v>0</v>
      </c>
      <c r="K31" s="95">
        <v>0</v>
      </c>
      <c r="L31" s="727"/>
      <c r="M31" s="727"/>
      <c r="N31" s="727"/>
    </row>
    <row r="32" spans="1:14" s="68" customFormat="1" ht="17.100000000000001" customHeight="1" x14ac:dyDescent="0.25">
      <c r="A32" s="741">
        <v>21</v>
      </c>
      <c r="B32" s="742" t="s">
        <v>40</v>
      </c>
      <c r="C32" s="95">
        <v>13</v>
      </c>
      <c r="D32" s="95">
        <v>1216.19</v>
      </c>
      <c r="E32" s="95">
        <v>0.19</v>
      </c>
      <c r="F32" s="95">
        <v>1</v>
      </c>
      <c r="G32" s="95">
        <v>16.55</v>
      </c>
      <c r="H32" s="95">
        <v>15.5</v>
      </c>
      <c r="I32" s="95">
        <v>0</v>
      </c>
      <c r="J32" s="95">
        <v>0</v>
      </c>
      <c r="K32" s="95">
        <v>0</v>
      </c>
      <c r="L32" s="727"/>
      <c r="M32" s="727"/>
      <c r="N32" s="727"/>
    </row>
    <row r="33" spans="1:14" s="68" customFormat="1" ht="17.100000000000001" customHeight="1" x14ac:dyDescent="0.25">
      <c r="A33" s="741">
        <v>22</v>
      </c>
      <c r="B33" s="742" t="s">
        <v>41</v>
      </c>
      <c r="C33" s="95">
        <v>0</v>
      </c>
      <c r="D33" s="95">
        <v>47.44</v>
      </c>
      <c r="E33" s="95">
        <v>47.44</v>
      </c>
      <c r="F33" s="95">
        <v>0</v>
      </c>
      <c r="G33" s="95">
        <v>0</v>
      </c>
      <c r="H33" s="95">
        <v>0</v>
      </c>
      <c r="I33" s="95">
        <v>0</v>
      </c>
      <c r="J33" s="95">
        <v>0</v>
      </c>
      <c r="K33" s="95">
        <v>0</v>
      </c>
      <c r="L33" s="727"/>
      <c r="M33" s="727"/>
      <c r="N33" s="727"/>
    </row>
    <row r="34" spans="1:14" s="68" customFormat="1" ht="17.100000000000001" customHeight="1" x14ac:dyDescent="0.25">
      <c r="A34" s="741">
        <v>23</v>
      </c>
      <c r="B34" s="742" t="s">
        <v>42</v>
      </c>
      <c r="C34" s="95">
        <v>0</v>
      </c>
      <c r="D34" s="95">
        <v>0</v>
      </c>
      <c r="E34" s="95">
        <v>0</v>
      </c>
      <c r="F34" s="95">
        <v>0</v>
      </c>
      <c r="G34" s="95">
        <v>0</v>
      </c>
      <c r="H34" s="95">
        <v>0</v>
      </c>
      <c r="I34" s="95">
        <v>0</v>
      </c>
      <c r="J34" s="95">
        <v>0</v>
      </c>
      <c r="K34" s="95">
        <v>0</v>
      </c>
      <c r="L34" s="727"/>
      <c r="M34" s="727"/>
      <c r="N34" s="727"/>
    </row>
    <row r="35" spans="1:14" s="68" customFormat="1" ht="17.100000000000001" customHeight="1" x14ac:dyDescent="0.25">
      <c r="A35" s="741">
        <v>24</v>
      </c>
      <c r="B35" s="742" t="s">
        <v>43</v>
      </c>
      <c r="C35" s="93">
        <v>0</v>
      </c>
      <c r="D35" s="93">
        <v>66</v>
      </c>
      <c r="E35" s="93">
        <v>66</v>
      </c>
      <c r="F35" s="93">
        <v>0</v>
      </c>
      <c r="G35" s="93">
        <v>23339</v>
      </c>
      <c r="H35" s="93">
        <v>5674</v>
      </c>
      <c r="I35" s="93">
        <v>0</v>
      </c>
      <c r="J35" s="93">
        <v>0</v>
      </c>
      <c r="K35" s="93">
        <v>0</v>
      </c>
      <c r="L35" s="727"/>
      <c r="M35" s="727"/>
      <c r="N35" s="727"/>
    </row>
    <row r="36" spans="1:14" s="68" customFormat="1" ht="17.100000000000001" customHeight="1" x14ac:dyDescent="0.25">
      <c r="A36" s="741">
        <v>25</v>
      </c>
      <c r="B36" s="742" t="s">
        <v>44</v>
      </c>
      <c r="C36" s="95">
        <v>0</v>
      </c>
      <c r="D36" s="95">
        <v>0</v>
      </c>
      <c r="E36" s="95">
        <v>0</v>
      </c>
      <c r="F36" s="95">
        <v>0</v>
      </c>
      <c r="G36" s="95">
        <v>0</v>
      </c>
      <c r="H36" s="95">
        <v>0</v>
      </c>
      <c r="I36" s="95">
        <v>0</v>
      </c>
      <c r="J36" s="95">
        <v>0</v>
      </c>
      <c r="K36" s="95">
        <v>0</v>
      </c>
      <c r="L36" s="727"/>
      <c r="M36" s="727"/>
      <c r="N36" s="727"/>
    </row>
    <row r="37" spans="1:14" s="68" customFormat="1" ht="17.100000000000001" customHeight="1" x14ac:dyDescent="0.25">
      <c r="A37" s="741">
        <v>26</v>
      </c>
      <c r="B37" s="742" t="s">
        <v>45</v>
      </c>
      <c r="C37" s="95">
        <v>0</v>
      </c>
      <c r="D37" s="95">
        <v>0</v>
      </c>
      <c r="E37" s="95">
        <v>0</v>
      </c>
      <c r="F37" s="95">
        <v>0</v>
      </c>
      <c r="G37" s="95">
        <v>0</v>
      </c>
      <c r="H37" s="95">
        <v>0</v>
      </c>
      <c r="I37" s="95">
        <v>0</v>
      </c>
      <c r="J37" s="95">
        <v>0</v>
      </c>
      <c r="K37" s="95">
        <v>0</v>
      </c>
      <c r="L37" s="727"/>
      <c r="M37" s="727"/>
      <c r="N37" s="727"/>
    </row>
    <row r="38" spans="1:14" s="68" customFormat="1" ht="17.100000000000001" customHeight="1" x14ac:dyDescent="0.25">
      <c r="A38" s="741">
        <v>27</v>
      </c>
      <c r="B38" s="742" t="s">
        <v>46</v>
      </c>
      <c r="C38" s="95">
        <v>0</v>
      </c>
      <c r="D38" s="95">
        <v>0</v>
      </c>
      <c r="E38" s="95">
        <v>0</v>
      </c>
      <c r="F38" s="95">
        <v>0</v>
      </c>
      <c r="G38" s="95">
        <v>0</v>
      </c>
      <c r="H38" s="95">
        <v>0</v>
      </c>
      <c r="I38" s="95">
        <v>0</v>
      </c>
      <c r="J38" s="95">
        <v>0</v>
      </c>
      <c r="K38" s="95">
        <v>0</v>
      </c>
      <c r="L38" s="727"/>
      <c r="M38" s="727"/>
      <c r="N38" s="727"/>
    </row>
    <row r="39" spans="1:14" s="68" customFormat="1" ht="17.100000000000001" customHeight="1" x14ac:dyDescent="0.25">
      <c r="A39" s="741">
        <v>28</v>
      </c>
      <c r="B39" s="742" t="s">
        <v>47</v>
      </c>
      <c r="C39" s="95">
        <v>0</v>
      </c>
      <c r="D39" s="95">
        <v>0</v>
      </c>
      <c r="E39" s="95">
        <v>0</v>
      </c>
      <c r="F39" s="95">
        <v>0</v>
      </c>
      <c r="G39" s="95">
        <v>0</v>
      </c>
      <c r="H39" s="95">
        <v>0</v>
      </c>
      <c r="I39" s="95">
        <v>0</v>
      </c>
      <c r="J39" s="95">
        <v>0</v>
      </c>
      <c r="K39" s="95">
        <v>0</v>
      </c>
      <c r="L39" s="727"/>
      <c r="M39" s="727"/>
      <c r="N39" s="727"/>
    </row>
    <row r="40" spans="1:14" s="68" customFormat="1" ht="17.100000000000001" customHeight="1" x14ac:dyDescent="0.25">
      <c r="A40" s="741">
        <v>29</v>
      </c>
      <c r="B40" s="742" t="s">
        <v>48</v>
      </c>
      <c r="C40" s="95">
        <v>0</v>
      </c>
      <c r="D40" s="95">
        <v>0</v>
      </c>
      <c r="E40" s="95">
        <v>0</v>
      </c>
      <c r="F40" s="95">
        <v>0</v>
      </c>
      <c r="G40" s="95">
        <v>0</v>
      </c>
      <c r="H40" s="95">
        <v>0</v>
      </c>
      <c r="I40" s="95">
        <v>0</v>
      </c>
      <c r="J40" s="95">
        <v>0</v>
      </c>
      <c r="K40" s="95">
        <v>0</v>
      </c>
      <c r="L40" s="727"/>
      <c r="M40" s="727"/>
      <c r="N40" s="727"/>
    </row>
    <row r="41" spans="1:14" s="68" customFormat="1" ht="17.100000000000001" customHeight="1" x14ac:dyDescent="0.25">
      <c r="A41" s="741">
        <v>30</v>
      </c>
      <c r="B41" s="742" t="s">
        <v>49</v>
      </c>
      <c r="C41" s="95">
        <v>0</v>
      </c>
      <c r="D41" s="95">
        <v>0</v>
      </c>
      <c r="E41" s="95">
        <v>0</v>
      </c>
      <c r="F41" s="95">
        <v>0</v>
      </c>
      <c r="G41" s="95">
        <v>0</v>
      </c>
      <c r="H41" s="95">
        <v>0</v>
      </c>
      <c r="I41" s="95">
        <v>0</v>
      </c>
      <c r="J41" s="95">
        <v>0</v>
      </c>
      <c r="K41" s="95">
        <v>0</v>
      </c>
      <c r="L41" s="727"/>
      <c r="M41" s="727"/>
      <c r="N41" s="727"/>
    </row>
    <row r="42" spans="1:14" s="68" customFormat="1" ht="17.100000000000001" customHeight="1" x14ac:dyDescent="0.25">
      <c r="A42" s="741">
        <v>31</v>
      </c>
      <c r="B42" s="742" t="s">
        <v>50</v>
      </c>
      <c r="C42" s="95">
        <v>0</v>
      </c>
      <c r="D42" s="95">
        <v>0</v>
      </c>
      <c r="E42" s="95">
        <v>0</v>
      </c>
      <c r="F42" s="95">
        <v>0</v>
      </c>
      <c r="G42" s="95">
        <v>0</v>
      </c>
      <c r="H42" s="95">
        <v>0</v>
      </c>
      <c r="I42" s="95">
        <v>0</v>
      </c>
      <c r="J42" s="95">
        <v>0</v>
      </c>
      <c r="K42" s="95">
        <v>0</v>
      </c>
      <c r="L42" s="727"/>
      <c r="M42" s="727"/>
      <c r="N42" s="727"/>
    </row>
    <row r="43" spans="1:14" s="68" customFormat="1" ht="17.100000000000001" customHeight="1" x14ac:dyDescent="0.25">
      <c r="A43" s="741">
        <v>32</v>
      </c>
      <c r="B43" s="742" t="s">
        <v>51</v>
      </c>
      <c r="C43" s="95">
        <v>0</v>
      </c>
      <c r="D43" s="95">
        <v>0</v>
      </c>
      <c r="E43" s="95">
        <v>0</v>
      </c>
      <c r="F43" s="95">
        <v>0</v>
      </c>
      <c r="G43" s="95">
        <v>0</v>
      </c>
      <c r="H43" s="95">
        <v>0</v>
      </c>
      <c r="I43" s="95">
        <v>0</v>
      </c>
      <c r="J43" s="95">
        <v>0</v>
      </c>
      <c r="K43" s="95">
        <v>0</v>
      </c>
      <c r="L43" s="727"/>
      <c r="M43" s="727"/>
      <c r="N43" s="727"/>
    </row>
    <row r="44" spans="1:14" s="68" customFormat="1" ht="17.100000000000001" customHeight="1" x14ac:dyDescent="0.25">
      <c r="A44" s="741">
        <v>33</v>
      </c>
      <c r="B44" s="742" t="s">
        <v>52</v>
      </c>
      <c r="C44" s="95">
        <v>0</v>
      </c>
      <c r="D44" s="95">
        <v>0</v>
      </c>
      <c r="E44" s="95">
        <v>0</v>
      </c>
      <c r="F44" s="95">
        <v>0</v>
      </c>
      <c r="G44" s="95">
        <v>0</v>
      </c>
      <c r="H44" s="95">
        <v>0</v>
      </c>
      <c r="I44" s="95">
        <v>0</v>
      </c>
      <c r="J44" s="95">
        <v>0</v>
      </c>
      <c r="K44" s="95">
        <v>0</v>
      </c>
      <c r="L44" s="727"/>
      <c r="M44" s="727"/>
      <c r="N44" s="727"/>
    </row>
    <row r="45" spans="1:14" s="740" customFormat="1" ht="17.100000000000001" customHeight="1" x14ac:dyDescent="0.25">
      <c r="A45" s="743"/>
      <c r="B45" s="744" t="s">
        <v>53</v>
      </c>
      <c r="C45" s="90">
        <f>SUM(C24:C44)</f>
        <v>84</v>
      </c>
      <c r="D45" s="90">
        <f t="shared" ref="D45:K45" si="2">SUM(D24:D44)</f>
        <v>3914.7000000000003</v>
      </c>
      <c r="E45" s="90">
        <f t="shared" si="2"/>
        <v>163.70999999999998</v>
      </c>
      <c r="F45" s="90">
        <f t="shared" si="2"/>
        <v>8</v>
      </c>
      <c r="G45" s="90">
        <f t="shared" si="2"/>
        <v>25587.35</v>
      </c>
      <c r="H45" s="90">
        <f t="shared" si="2"/>
        <v>5689.5</v>
      </c>
      <c r="I45" s="90">
        <f t="shared" si="2"/>
        <v>0</v>
      </c>
      <c r="J45" s="90">
        <f t="shared" si="2"/>
        <v>0</v>
      </c>
      <c r="K45" s="90">
        <f t="shared" si="2"/>
        <v>0</v>
      </c>
      <c r="L45" s="739"/>
      <c r="M45" s="739"/>
      <c r="N45" s="739"/>
    </row>
    <row r="46" spans="1:14" ht="17.100000000000001" customHeight="1" x14ac:dyDescent="0.25">
      <c r="A46" s="741" t="s">
        <v>54</v>
      </c>
      <c r="B46" s="742" t="s">
        <v>55</v>
      </c>
      <c r="C46" s="747"/>
      <c r="D46" s="747"/>
      <c r="E46" s="747"/>
      <c r="F46" s="747"/>
      <c r="G46" s="747"/>
      <c r="H46" s="747"/>
      <c r="I46" s="747"/>
      <c r="J46" s="747"/>
      <c r="K46" s="747"/>
      <c r="L46" s="727"/>
      <c r="M46" s="727"/>
      <c r="N46" s="727"/>
    </row>
    <row r="47" spans="1:14" s="68" customFormat="1" ht="17.100000000000001" customHeight="1" x14ac:dyDescent="0.25">
      <c r="A47" s="741">
        <v>34</v>
      </c>
      <c r="B47" s="742" t="s">
        <v>56</v>
      </c>
      <c r="C47" s="95">
        <v>2946</v>
      </c>
      <c r="D47" s="95">
        <v>27512</v>
      </c>
      <c r="E47" s="95">
        <v>1245</v>
      </c>
      <c r="F47" s="95">
        <v>1838</v>
      </c>
      <c r="G47" s="95">
        <v>23156</v>
      </c>
      <c r="H47" s="95">
        <v>2154</v>
      </c>
      <c r="I47" s="95">
        <v>318</v>
      </c>
      <c r="J47" s="95">
        <v>1478</v>
      </c>
      <c r="K47" s="95">
        <v>652</v>
      </c>
      <c r="L47" s="727"/>
      <c r="M47" s="727"/>
      <c r="N47" s="727"/>
    </row>
    <row r="48" spans="1:14" s="68" customFormat="1" ht="17.100000000000001" customHeight="1" x14ac:dyDescent="0.25">
      <c r="A48" s="741">
        <v>35</v>
      </c>
      <c r="B48" s="742" t="s">
        <v>57</v>
      </c>
      <c r="C48" s="95">
        <v>117</v>
      </c>
      <c r="D48" s="95">
        <v>882</v>
      </c>
      <c r="E48" s="95">
        <v>780</v>
      </c>
      <c r="F48" s="95">
        <v>77</v>
      </c>
      <c r="G48" s="95">
        <v>2398</v>
      </c>
      <c r="H48" s="95">
        <v>10.45</v>
      </c>
      <c r="I48" s="95">
        <v>31</v>
      </c>
      <c r="J48" s="95">
        <v>19</v>
      </c>
      <c r="K48" s="95">
        <v>14</v>
      </c>
      <c r="L48" s="727"/>
      <c r="M48" s="727"/>
      <c r="N48" s="727"/>
    </row>
    <row r="49" spans="1:14" s="749" customFormat="1" ht="17.100000000000001" customHeight="1" x14ac:dyDescent="0.3">
      <c r="A49" s="743"/>
      <c r="B49" s="744" t="s">
        <v>58</v>
      </c>
      <c r="C49" s="90">
        <f t="shared" ref="C49:K49" si="3">SUM(C47:C48)</f>
        <v>3063</v>
      </c>
      <c r="D49" s="90">
        <f t="shared" si="3"/>
        <v>28394</v>
      </c>
      <c r="E49" s="90">
        <f t="shared" si="3"/>
        <v>2025</v>
      </c>
      <c r="F49" s="90">
        <f t="shared" si="3"/>
        <v>1915</v>
      </c>
      <c r="G49" s="90">
        <f t="shared" si="3"/>
        <v>25554</v>
      </c>
      <c r="H49" s="90">
        <f t="shared" si="3"/>
        <v>2164.4499999999998</v>
      </c>
      <c r="I49" s="90">
        <f t="shared" si="3"/>
        <v>349</v>
      </c>
      <c r="J49" s="90">
        <f t="shared" si="3"/>
        <v>1497</v>
      </c>
      <c r="K49" s="90">
        <f t="shared" si="3"/>
        <v>666</v>
      </c>
      <c r="L49" s="748"/>
      <c r="M49" s="748"/>
      <c r="N49" s="748"/>
    </row>
    <row r="50" spans="1:14" s="740" customFormat="1" ht="17.100000000000001" customHeight="1" x14ac:dyDescent="0.25">
      <c r="A50" s="750" t="s">
        <v>976</v>
      </c>
      <c r="B50" s="744"/>
      <c r="C50" s="90">
        <f t="shared" ref="C50:K50" si="4">SUM(C12,C22,C45,C49)</f>
        <v>3662</v>
      </c>
      <c r="D50" s="90">
        <f t="shared" si="4"/>
        <v>55466.58</v>
      </c>
      <c r="E50" s="90">
        <f t="shared" si="4"/>
        <v>5364.82</v>
      </c>
      <c r="F50" s="90">
        <f t="shared" si="4"/>
        <v>2056</v>
      </c>
      <c r="G50" s="90">
        <f t="shared" si="4"/>
        <v>54062.16</v>
      </c>
      <c r="H50" s="90">
        <f t="shared" si="4"/>
        <v>8000.19</v>
      </c>
      <c r="I50" s="90">
        <f t="shared" si="4"/>
        <v>4736</v>
      </c>
      <c r="J50" s="90">
        <f t="shared" si="4"/>
        <v>3256.88</v>
      </c>
      <c r="K50" s="90">
        <f t="shared" si="4"/>
        <v>709.99</v>
      </c>
      <c r="L50" s="739"/>
      <c r="M50" s="739"/>
      <c r="N50" s="739"/>
    </row>
    <row r="51" spans="1:14" s="740" customFormat="1" ht="17.100000000000001" customHeight="1" x14ac:dyDescent="0.25">
      <c r="A51" s="743"/>
      <c r="B51" s="744" t="s">
        <v>941</v>
      </c>
      <c r="C51" s="90">
        <f t="shared" ref="C51:K51" si="5">SUM(C12,C22,C45)</f>
        <v>599</v>
      </c>
      <c r="D51" s="90">
        <f t="shared" si="5"/>
        <v>27072.579999999998</v>
      </c>
      <c r="E51" s="90">
        <f t="shared" si="5"/>
        <v>3339.8199999999997</v>
      </c>
      <c r="F51" s="90">
        <f t="shared" si="5"/>
        <v>141</v>
      </c>
      <c r="G51" s="90">
        <f t="shared" si="5"/>
        <v>28508.16</v>
      </c>
      <c r="H51" s="90">
        <f t="shared" si="5"/>
        <v>5835.74</v>
      </c>
      <c r="I51" s="90">
        <f t="shared" si="5"/>
        <v>4387</v>
      </c>
      <c r="J51" s="90">
        <f t="shared" si="5"/>
        <v>1759.8799999999999</v>
      </c>
      <c r="K51" s="90">
        <f t="shared" si="5"/>
        <v>43.99</v>
      </c>
      <c r="L51" s="739"/>
      <c r="M51" s="739"/>
      <c r="N51" s="739"/>
    </row>
    <row r="52" spans="1:14" s="729" customFormat="1" ht="17.100000000000001" customHeight="1" x14ac:dyDescent="0.25">
      <c r="A52" s="743" t="s">
        <v>61</v>
      </c>
      <c r="B52" s="744" t="s">
        <v>62</v>
      </c>
      <c r="C52" s="98"/>
      <c r="D52" s="98"/>
      <c r="E52" s="98"/>
      <c r="F52" s="98"/>
      <c r="G52" s="98"/>
      <c r="H52" s="98"/>
      <c r="I52" s="98"/>
      <c r="J52" s="98"/>
      <c r="K52" s="98"/>
      <c r="L52" s="728"/>
      <c r="M52" s="728"/>
      <c r="N52" s="728"/>
    </row>
    <row r="53" spans="1:14" s="68" customFormat="1" ht="17.100000000000001" customHeight="1" x14ac:dyDescent="0.25">
      <c r="A53" s="741">
        <v>36</v>
      </c>
      <c r="B53" s="742" t="s">
        <v>63</v>
      </c>
      <c r="C53" s="93">
        <v>0</v>
      </c>
      <c r="D53" s="93">
        <v>0</v>
      </c>
      <c r="E53" s="93">
        <v>0</v>
      </c>
      <c r="F53" s="93">
        <v>0</v>
      </c>
      <c r="G53" s="93">
        <v>0</v>
      </c>
      <c r="H53" s="93">
        <v>0</v>
      </c>
      <c r="I53" s="93">
        <v>0</v>
      </c>
      <c r="J53" s="93">
        <v>0</v>
      </c>
      <c r="K53" s="93">
        <v>0</v>
      </c>
      <c r="L53" s="727"/>
      <c r="M53" s="727"/>
      <c r="N53" s="727"/>
    </row>
    <row r="54" spans="1:14" s="68" customFormat="1" ht="17.100000000000001" customHeight="1" x14ac:dyDescent="0.25">
      <c r="A54" s="741">
        <v>37</v>
      </c>
      <c r="B54" s="742" t="s">
        <v>64</v>
      </c>
      <c r="C54" s="751">
        <v>11</v>
      </c>
      <c r="D54" s="751">
        <v>82185</v>
      </c>
      <c r="E54" s="751">
        <v>0</v>
      </c>
      <c r="F54" s="751">
        <v>0</v>
      </c>
      <c r="G54" s="751">
        <v>0</v>
      </c>
      <c r="H54" s="751">
        <v>0</v>
      </c>
      <c r="I54" s="751">
        <v>0</v>
      </c>
      <c r="J54" s="751">
        <v>0</v>
      </c>
      <c r="K54" s="751">
        <v>0</v>
      </c>
      <c r="L54" s="727"/>
      <c r="M54" s="727"/>
      <c r="N54" s="727"/>
    </row>
    <row r="55" spans="1:14" ht="17.100000000000001" customHeight="1" x14ac:dyDescent="0.25">
      <c r="A55" s="741">
        <v>38</v>
      </c>
      <c r="B55" s="742" t="s">
        <v>65</v>
      </c>
      <c r="C55" s="751">
        <v>0</v>
      </c>
      <c r="D55" s="751">
        <v>0</v>
      </c>
      <c r="E55" s="751">
        <v>0</v>
      </c>
      <c r="F55" s="751">
        <v>0</v>
      </c>
      <c r="G55" s="751">
        <v>0</v>
      </c>
      <c r="H55" s="751">
        <v>0</v>
      </c>
      <c r="I55" s="751">
        <v>0</v>
      </c>
      <c r="J55" s="751">
        <v>0</v>
      </c>
      <c r="K55" s="751">
        <v>0</v>
      </c>
      <c r="L55" s="727"/>
      <c r="M55" s="727"/>
      <c r="N55" s="727"/>
    </row>
    <row r="56" spans="1:14" s="729" customFormat="1" ht="17.100000000000001" customHeight="1" x14ac:dyDescent="0.25">
      <c r="A56" s="743"/>
      <c r="B56" s="744" t="s">
        <v>66</v>
      </c>
      <c r="C56" s="90">
        <f>SUM(C53:C55)</f>
        <v>11</v>
      </c>
      <c r="D56" s="90">
        <f t="shared" ref="D56:K56" si="6">SUM(D53:D55)</f>
        <v>82185</v>
      </c>
      <c r="E56" s="90">
        <f t="shared" si="6"/>
        <v>0</v>
      </c>
      <c r="F56" s="90">
        <f t="shared" si="6"/>
        <v>0</v>
      </c>
      <c r="G56" s="90">
        <f t="shared" si="6"/>
        <v>0</v>
      </c>
      <c r="H56" s="90">
        <f t="shared" si="6"/>
        <v>0</v>
      </c>
      <c r="I56" s="90">
        <f t="shared" si="6"/>
        <v>0</v>
      </c>
      <c r="J56" s="90">
        <f t="shared" si="6"/>
        <v>0</v>
      </c>
      <c r="K56" s="90">
        <f t="shared" si="6"/>
        <v>0</v>
      </c>
      <c r="L56" s="728"/>
      <c r="M56" s="728"/>
      <c r="N56" s="728"/>
    </row>
    <row r="57" spans="1:14" s="68" customFormat="1" ht="17.100000000000001" customHeight="1" x14ac:dyDescent="0.25">
      <c r="A57" s="741">
        <v>39</v>
      </c>
      <c r="B57" s="742" t="s">
        <v>68</v>
      </c>
      <c r="C57" s="95">
        <v>0</v>
      </c>
      <c r="D57" s="95">
        <v>0</v>
      </c>
      <c r="E57" s="95">
        <v>0</v>
      </c>
      <c r="F57" s="95">
        <v>0</v>
      </c>
      <c r="G57" s="95">
        <v>0</v>
      </c>
      <c r="H57" s="95">
        <v>0</v>
      </c>
      <c r="I57" s="95">
        <v>0</v>
      </c>
      <c r="J57" s="95">
        <v>0</v>
      </c>
      <c r="K57" s="95">
        <v>0</v>
      </c>
      <c r="L57" s="727"/>
      <c r="M57" s="727"/>
      <c r="N57" s="727"/>
    </row>
    <row r="58" spans="1:14" s="729" customFormat="1" ht="17.100000000000001" customHeight="1" x14ac:dyDescent="0.25">
      <c r="A58" s="743"/>
      <c r="B58" s="744" t="s">
        <v>69</v>
      </c>
      <c r="C58" s="98">
        <f t="shared" ref="C58:K58" si="7">SUM(C57)</f>
        <v>0</v>
      </c>
      <c r="D58" s="98">
        <f t="shared" si="7"/>
        <v>0</v>
      </c>
      <c r="E58" s="98">
        <f t="shared" si="7"/>
        <v>0</v>
      </c>
      <c r="F58" s="98">
        <f t="shared" si="7"/>
        <v>0</v>
      </c>
      <c r="G58" s="98">
        <f t="shared" si="7"/>
        <v>0</v>
      </c>
      <c r="H58" s="98">
        <f t="shared" si="7"/>
        <v>0</v>
      </c>
      <c r="I58" s="98">
        <f t="shared" si="7"/>
        <v>0</v>
      </c>
      <c r="J58" s="98">
        <f t="shared" si="7"/>
        <v>0</v>
      </c>
      <c r="K58" s="98">
        <f t="shared" si="7"/>
        <v>0</v>
      </c>
      <c r="L58" s="728"/>
      <c r="M58" s="728"/>
      <c r="N58" s="728"/>
    </row>
    <row r="59" spans="1:14" s="729" customFormat="1" ht="17.100000000000001" customHeight="1" x14ac:dyDescent="0.25">
      <c r="A59" s="741" t="s">
        <v>70</v>
      </c>
      <c r="B59" s="742" t="s">
        <v>931</v>
      </c>
      <c r="C59" s="95"/>
      <c r="D59" s="95"/>
      <c r="E59" s="95"/>
      <c r="F59" s="95"/>
      <c r="G59" s="95"/>
      <c r="H59" s="95"/>
      <c r="I59" s="95"/>
      <c r="J59" s="95"/>
      <c r="K59" s="95"/>
      <c r="L59" s="728"/>
      <c r="M59" s="728"/>
      <c r="N59" s="728"/>
    </row>
    <row r="60" spans="1:14" s="729" customFormat="1" ht="17.100000000000001" customHeight="1" x14ac:dyDescent="0.25">
      <c r="A60" s="741">
        <v>40</v>
      </c>
      <c r="B60" s="742" t="s">
        <v>72</v>
      </c>
      <c r="C60" s="95">
        <v>204</v>
      </c>
      <c r="D60" s="95">
        <v>1209</v>
      </c>
      <c r="E60" s="95">
        <v>80</v>
      </c>
      <c r="F60" s="95">
        <v>0</v>
      </c>
      <c r="G60" s="95">
        <v>0</v>
      </c>
      <c r="H60" s="95">
        <v>0</v>
      </c>
      <c r="I60" s="95">
        <v>0</v>
      </c>
      <c r="J60" s="95">
        <v>0</v>
      </c>
      <c r="K60" s="95">
        <v>0</v>
      </c>
      <c r="L60" s="728"/>
      <c r="M60" s="728"/>
      <c r="N60" s="728"/>
    </row>
    <row r="61" spans="1:14" s="729" customFormat="1" ht="17.100000000000001" customHeight="1" x14ac:dyDescent="0.25">
      <c r="A61" s="741">
        <v>41</v>
      </c>
      <c r="B61" s="742" t="s">
        <v>73</v>
      </c>
      <c r="C61" s="95">
        <v>0</v>
      </c>
      <c r="D61" s="95">
        <v>0</v>
      </c>
      <c r="E61" s="95">
        <v>0</v>
      </c>
      <c r="F61" s="95">
        <v>0</v>
      </c>
      <c r="G61" s="95">
        <v>0</v>
      </c>
      <c r="H61" s="95">
        <v>0</v>
      </c>
      <c r="I61" s="95">
        <v>0</v>
      </c>
      <c r="J61" s="95">
        <v>0</v>
      </c>
      <c r="K61" s="95">
        <v>0</v>
      </c>
      <c r="L61" s="728"/>
      <c r="M61" s="728"/>
      <c r="N61" s="728"/>
    </row>
    <row r="62" spans="1:14" s="729" customFormat="1" ht="17.100000000000001" customHeight="1" x14ac:dyDescent="0.25">
      <c r="A62" s="741">
        <v>42</v>
      </c>
      <c r="B62" s="742" t="s">
        <v>74</v>
      </c>
      <c r="C62" s="95">
        <v>0</v>
      </c>
      <c r="D62" s="95">
        <v>0</v>
      </c>
      <c r="E62" s="95">
        <v>0</v>
      </c>
      <c r="F62" s="95">
        <v>0</v>
      </c>
      <c r="G62" s="95">
        <v>0</v>
      </c>
      <c r="H62" s="95">
        <v>0</v>
      </c>
      <c r="I62" s="95">
        <v>0</v>
      </c>
      <c r="J62" s="95">
        <v>0</v>
      </c>
      <c r="K62" s="95">
        <v>0</v>
      </c>
      <c r="L62" s="728"/>
      <c r="M62" s="728"/>
      <c r="N62" s="728"/>
    </row>
    <row r="63" spans="1:14" s="729" customFormat="1" ht="17.100000000000001" customHeight="1" x14ac:dyDescent="0.25">
      <c r="A63" s="741">
        <v>43</v>
      </c>
      <c r="B63" s="742" t="s">
        <v>75</v>
      </c>
      <c r="C63" s="95">
        <v>0</v>
      </c>
      <c r="D63" s="95">
        <v>0</v>
      </c>
      <c r="E63" s="95">
        <v>0</v>
      </c>
      <c r="F63" s="95">
        <v>0</v>
      </c>
      <c r="G63" s="95">
        <v>0</v>
      </c>
      <c r="H63" s="95">
        <v>0</v>
      </c>
      <c r="I63" s="95">
        <v>0</v>
      </c>
      <c r="J63" s="95">
        <v>0</v>
      </c>
      <c r="K63" s="95">
        <v>0</v>
      </c>
      <c r="L63" s="728"/>
      <c r="M63" s="728"/>
      <c r="N63" s="728"/>
    </row>
    <row r="64" spans="1:14" s="729" customFormat="1" ht="17.100000000000001" customHeight="1" x14ac:dyDescent="0.25">
      <c r="A64" s="743"/>
      <c r="B64" s="744" t="s">
        <v>678</v>
      </c>
      <c r="C64" s="98">
        <f>SUM(C60:C63)</f>
        <v>204</v>
      </c>
      <c r="D64" s="98">
        <f t="shared" ref="D64:K64" si="8">SUM(D60:D63)</f>
        <v>1209</v>
      </c>
      <c r="E64" s="98">
        <f t="shared" si="8"/>
        <v>80</v>
      </c>
      <c r="F64" s="98">
        <f t="shared" si="8"/>
        <v>0</v>
      </c>
      <c r="G64" s="98">
        <f t="shared" si="8"/>
        <v>0</v>
      </c>
      <c r="H64" s="98">
        <f t="shared" si="8"/>
        <v>0</v>
      </c>
      <c r="I64" s="98">
        <f t="shared" si="8"/>
        <v>0</v>
      </c>
      <c r="J64" s="98">
        <f t="shared" si="8"/>
        <v>0</v>
      </c>
      <c r="K64" s="98">
        <f t="shared" si="8"/>
        <v>0</v>
      </c>
      <c r="L64" s="728"/>
      <c r="M64" s="728"/>
      <c r="N64" s="728"/>
    </row>
    <row r="65" spans="1:14" s="729" customFormat="1" ht="17.100000000000001" customHeight="1" x14ac:dyDescent="0.25">
      <c r="A65" s="741" t="s">
        <v>77</v>
      </c>
      <c r="B65" s="744" t="s">
        <v>78</v>
      </c>
      <c r="C65" s="98"/>
      <c r="D65" s="98"/>
      <c r="E65" s="98"/>
      <c r="F65" s="98"/>
      <c r="G65" s="98"/>
      <c r="H65" s="98"/>
      <c r="I65" s="98"/>
      <c r="J65" s="98"/>
      <c r="K65" s="98"/>
      <c r="L65" s="728"/>
      <c r="M65" s="728"/>
      <c r="N65" s="728"/>
    </row>
    <row r="66" spans="1:14" s="729" customFormat="1" ht="15.75" customHeight="1" x14ac:dyDescent="0.25">
      <c r="A66" s="741">
        <v>44</v>
      </c>
      <c r="B66" s="742" t="s">
        <v>79</v>
      </c>
      <c r="C66" s="95">
        <v>0</v>
      </c>
      <c r="D66" s="95">
        <v>0</v>
      </c>
      <c r="E66" s="95">
        <v>0</v>
      </c>
      <c r="F66" s="95">
        <v>0</v>
      </c>
      <c r="G66" s="95">
        <v>0</v>
      </c>
      <c r="H66" s="95">
        <v>0</v>
      </c>
      <c r="I66" s="95">
        <v>0</v>
      </c>
      <c r="J66" s="95">
        <v>0</v>
      </c>
      <c r="K66" s="95">
        <v>0</v>
      </c>
      <c r="L66" s="728"/>
      <c r="M66" s="728"/>
      <c r="N66" s="728"/>
    </row>
    <row r="67" spans="1:14" s="729" customFormat="1" ht="15.75" customHeight="1" x14ac:dyDescent="0.25">
      <c r="A67" s="741">
        <v>45</v>
      </c>
      <c r="B67" s="742" t="s">
        <v>80</v>
      </c>
      <c r="C67" s="95">
        <v>0</v>
      </c>
      <c r="D67" s="95">
        <v>0</v>
      </c>
      <c r="E67" s="95">
        <v>0</v>
      </c>
      <c r="F67" s="95">
        <v>0</v>
      </c>
      <c r="G67" s="95">
        <v>0</v>
      </c>
      <c r="H67" s="95">
        <v>0</v>
      </c>
      <c r="I67" s="95">
        <v>0</v>
      </c>
      <c r="J67" s="95">
        <v>0</v>
      </c>
      <c r="K67" s="95">
        <v>0</v>
      </c>
      <c r="L67" s="728"/>
      <c r="M67" s="728"/>
      <c r="N67" s="728"/>
    </row>
    <row r="68" spans="1:14" s="729" customFormat="1" ht="18" customHeight="1" x14ac:dyDescent="0.25">
      <c r="A68" s="743"/>
      <c r="B68" s="744" t="s">
        <v>923</v>
      </c>
      <c r="C68" s="98">
        <f t="shared" ref="C68:K68" si="9">SUM(C66:C67)</f>
        <v>0</v>
      </c>
      <c r="D68" s="98">
        <f t="shared" si="9"/>
        <v>0</v>
      </c>
      <c r="E68" s="98">
        <f t="shared" si="9"/>
        <v>0</v>
      </c>
      <c r="F68" s="98">
        <f t="shared" si="9"/>
        <v>0</v>
      </c>
      <c r="G68" s="98">
        <f t="shared" si="9"/>
        <v>0</v>
      </c>
      <c r="H68" s="98">
        <f t="shared" si="9"/>
        <v>0</v>
      </c>
      <c r="I68" s="98">
        <f t="shared" si="9"/>
        <v>0</v>
      </c>
      <c r="J68" s="98">
        <f t="shared" si="9"/>
        <v>0</v>
      </c>
      <c r="K68" s="98">
        <f t="shared" si="9"/>
        <v>0</v>
      </c>
      <c r="L68" s="728"/>
      <c r="M68" s="728"/>
      <c r="N68" s="728"/>
    </row>
    <row r="69" spans="1:14" s="746" customFormat="1" ht="29.25" customHeight="1" x14ac:dyDescent="0.4">
      <c r="A69" s="1215" t="s">
        <v>82</v>
      </c>
      <c r="B69" s="1216"/>
      <c r="C69" s="752">
        <f t="shared" ref="C69:K69" si="10">SUM(C12,C22,C45,C49,C56,C58,C64,C68)</f>
        <v>3877</v>
      </c>
      <c r="D69" s="752">
        <f t="shared" si="10"/>
        <v>138860.58000000002</v>
      </c>
      <c r="E69" s="752">
        <f t="shared" si="10"/>
        <v>5444.82</v>
      </c>
      <c r="F69" s="752">
        <f t="shared" si="10"/>
        <v>2056</v>
      </c>
      <c r="G69" s="752">
        <f t="shared" si="10"/>
        <v>54062.16</v>
      </c>
      <c r="H69" s="752">
        <f t="shared" si="10"/>
        <v>8000.19</v>
      </c>
      <c r="I69" s="752">
        <f t="shared" si="10"/>
        <v>4736</v>
      </c>
      <c r="J69" s="752">
        <f t="shared" si="10"/>
        <v>3256.88</v>
      </c>
      <c r="K69" s="752">
        <f t="shared" si="10"/>
        <v>709.99</v>
      </c>
      <c r="L69" s="745"/>
      <c r="M69" s="745"/>
      <c r="N69" s="745"/>
    </row>
  </sheetData>
  <mergeCells count="9">
    <mergeCell ref="A69:B69"/>
    <mergeCell ref="A1:K1"/>
    <mergeCell ref="A2:K2"/>
    <mergeCell ref="A3:K3"/>
    <mergeCell ref="A4:A5"/>
    <mergeCell ref="B4:B5"/>
    <mergeCell ref="C4:E4"/>
    <mergeCell ref="F4:H4"/>
    <mergeCell ref="I4:K4"/>
  </mergeCells>
  <dataValidations count="1">
    <dataValidation errorStyle="warning" allowBlank="1" showInputMessage="1" showErrorMessage="1" errorTitle="NO DATA ENTRY" promptTitle="NO DATA ENTRY" sqref="C12:K12"/>
  </dataValidations>
  <pageMargins left="0.7" right="0.7" top="0.75" bottom="0.75" header="0.3" footer="0.3"/>
  <legacy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N4" sqref="N4"/>
    </sheetView>
  </sheetViews>
  <sheetFormatPr defaultRowHeight="15" x14ac:dyDescent="0.25"/>
  <cols>
    <col min="2" max="2" width="27" customWidth="1"/>
    <col min="4" max="4" width="18.42578125" customWidth="1"/>
    <col min="6" max="6" width="15.85546875" customWidth="1"/>
    <col min="7" max="7" width="17.5703125" customWidth="1"/>
    <col min="8" max="8" width="18.42578125" customWidth="1"/>
    <col min="11" max="11" width="19.42578125" customWidth="1"/>
    <col min="12" max="12" width="20" customWidth="1"/>
  </cols>
  <sheetData>
    <row r="1" spans="1:12" ht="21" x14ac:dyDescent="0.35">
      <c r="A1" s="130" t="s">
        <v>136</v>
      </c>
      <c r="B1" s="1224" t="s">
        <v>420</v>
      </c>
      <c r="C1" s="1224"/>
      <c r="D1" s="1224"/>
      <c r="E1" s="1224"/>
      <c r="F1" s="1224"/>
      <c r="G1" s="1224"/>
      <c r="H1" s="1224"/>
      <c r="I1" s="1224"/>
      <c r="J1" s="1224"/>
      <c r="K1" s="1224"/>
      <c r="L1" s="1224"/>
    </row>
    <row r="2" spans="1:12" ht="15.75" x14ac:dyDescent="0.25">
      <c r="A2" s="130"/>
      <c r="B2" s="130"/>
      <c r="C2" s="131"/>
      <c r="D2" s="131"/>
      <c r="E2" s="131"/>
      <c r="F2" s="131"/>
      <c r="G2" s="131"/>
      <c r="H2" s="131"/>
      <c r="I2" s="131"/>
      <c r="J2" s="130"/>
      <c r="K2" s="130"/>
      <c r="L2" s="130"/>
    </row>
    <row r="3" spans="1:12" ht="18" x14ac:dyDescent="0.25">
      <c r="A3" s="132"/>
      <c r="B3" s="133" t="s">
        <v>421</v>
      </c>
      <c r="C3" s="133" t="s">
        <v>162</v>
      </c>
      <c r="D3" s="133"/>
      <c r="E3" s="133"/>
      <c r="F3" s="133"/>
      <c r="G3" s="1225" t="s">
        <v>422</v>
      </c>
      <c r="H3" s="1225"/>
      <c r="I3" s="1225"/>
      <c r="J3" s="1225"/>
      <c r="K3" s="1225"/>
      <c r="L3" s="1225"/>
    </row>
    <row r="4" spans="1:12" ht="141.75" x14ac:dyDescent="0.25">
      <c r="A4" s="1226" t="s">
        <v>423</v>
      </c>
      <c r="B4" s="1226" t="s">
        <v>424</v>
      </c>
      <c r="C4" s="1228" t="s">
        <v>425</v>
      </c>
      <c r="D4" s="1228"/>
      <c r="E4" s="1228" t="s">
        <v>426</v>
      </c>
      <c r="F4" s="1228"/>
      <c r="G4" s="1229" t="s">
        <v>427</v>
      </c>
      <c r="H4" s="1229"/>
      <c r="I4" s="134" t="s">
        <v>428</v>
      </c>
      <c r="J4" s="1230" t="s">
        <v>429</v>
      </c>
      <c r="K4" s="1231"/>
      <c r="L4" s="134" t="s">
        <v>430</v>
      </c>
    </row>
    <row r="5" spans="1:12" ht="15.75" x14ac:dyDescent="0.25">
      <c r="A5" s="1227"/>
      <c r="B5" s="1227"/>
      <c r="C5" s="135" t="s">
        <v>431</v>
      </c>
      <c r="D5" s="135" t="s">
        <v>9</v>
      </c>
      <c r="E5" s="135" t="s">
        <v>431</v>
      </c>
      <c r="F5" s="135" t="s">
        <v>9</v>
      </c>
      <c r="G5" s="136" t="s">
        <v>432</v>
      </c>
      <c r="H5" s="136" t="s">
        <v>9</v>
      </c>
      <c r="I5" s="136"/>
      <c r="J5" s="136" t="s">
        <v>432</v>
      </c>
      <c r="K5" s="137" t="s">
        <v>9</v>
      </c>
      <c r="L5" s="135"/>
    </row>
    <row r="6" spans="1:12" x14ac:dyDescent="0.25">
      <c r="A6" s="138">
        <v>1</v>
      </c>
      <c r="B6" s="139" t="s">
        <v>433</v>
      </c>
      <c r="C6" s="20">
        <v>38551</v>
      </c>
      <c r="D6" s="20">
        <v>168700</v>
      </c>
      <c r="E6" s="20">
        <v>38551</v>
      </c>
      <c r="F6" s="20">
        <v>168700</v>
      </c>
      <c r="G6" s="20">
        <v>17310</v>
      </c>
      <c r="H6" s="20">
        <v>130475</v>
      </c>
      <c r="I6" s="19">
        <f>H6*100/D6</f>
        <v>77.341434499110846</v>
      </c>
      <c r="J6" s="20">
        <v>13010</v>
      </c>
      <c r="K6" s="20">
        <v>115761</v>
      </c>
      <c r="L6" s="140">
        <f>K6/D6*100</f>
        <v>68.619442797866043</v>
      </c>
    </row>
    <row r="7" spans="1:12" ht="15.75" x14ac:dyDescent="0.25">
      <c r="A7" s="141">
        <v>2</v>
      </c>
      <c r="B7" s="141" t="s">
        <v>14</v>
      </c>
      <c r="C7" s="138">
        <v>116205</v>
      </c>
      <c r="D7" s="138">
        <v>205339.87</v>
      </c>
      <c r="E7" s="138">
        <v>116205</v>
      </c>
      <c r="F7" s="138">
        <v>205339.87</v>
      </c>
      <c r="G7" s="138">
        <v>76172</v>
      </c>
      <c r="H7" s="138">
        <v>161174.07999999999</v>
      </c>
      <c r="I7" s="142">
        <f t="shared" ref="I7:I8" si="0">H7*100/D7</f>
        <v>78.491371402933098</v>
      </c>
      <c r="J7" s="138">
        <v>69115</v>
      </c>
      <c r="K7" s="138">
        <v>153649.22</v>
      </c>
      <c r="L7" s="143">
        <f t="shared" ref="L7:L31" si="1">K7/D7*100</f>
        <v>74.826783517492245</v>
      </c>
    </row>
    <row r="8" spans="1:12" ht="15.75" x14ac:dyDescent="0.25">
      <c r="A8" s="138">
        <v>3</v>
      </c>
      <c r="B8" s="141" t="s">
        <v>17</v>
      </c>
      <c r="C8" s="138">
        <v>16738</v>
      </c>
      <c r="D8" s="138">
        <v>41069</v>
      </c>
      <c r="E8" s="138">
        <v>18664</v>
      </c>
      <c r="F8" s="138">
        <f>27123+13300</f>
        <v>40423</v>
      </c>
      <c r="G8" s="138">
        <f>8936+9728</f>
        <v>18664</v>
      </c>
      <c r="H8" s="138">
        <v>40423</v>
      </c>
      <c r="I8" s="142">
        <f t="shared" si="0"/>
        <v>98.427037424821648</v>
      </c>
      <c r="J8" s="138">
        <v>10097</v>
      </c>
      <c r="K8" s="138">
        <v>30425</v>
      </c>
      <c r="L8" s="143">
        <f t="shared" si="1"/>
        <v>74.082641408361539</v>
      </c>
    </row>
    <row r="9" spans="1:12" ht="15.75" x14ac:dyDescent="0.25">
      <c r="A9" s="141">
        <v>4</v>
      </c>
      <c r="B9" s="141" t="s">
        <v>23</v>
      </c>
      <c r="C9" s="138">
        <v>3498</v>
      </c>
      <c r="D9" s="138">
        <v>6798</v>
      </c>
      <c r="E9" s="138">
        <v>2661</v>
      </c>
      <c r="F9" s="138">
        <v>5354</v>
      </c>
      <c r="G9" s="138">
        <v>2661</v>
      </c>
      <c r="H9" s="138">
        <v>5354</v>
      </c>
      <c r="I9" s="142">
        <f>H9*100/D9</f>
        <v>78.758458370108855</v>
      </c>
      <c r="J9" s="138">
        <v>2661</v>
      </c>
      <c r="K9" s="138">
        <v>5354</v>
      </c>
      <c r="L9" s="143">
        <f t="shared" si="1"/>
        <v>78.758458370108855</v>
      </c>
    </row>
    <row r="10" spans="1:12" ht="15.75" x14ac:dyDescent="0.25">
      <c r="A10" s="138">
        <v>5</v>
      </c>
      <c r="B10" s="141" t="s">
        <v>240</v>
      </c>
      <c r="C10" s="144">
        <v>18912</v>
      </c>
      <c r="D10" s="145">
        <v>52517</v>
      </c>
      <c r="E10" s="138">
        <v>18586</v>
      </c>
      <c r="F10" s="138">
        <v>51996</v>
      </c>
      <c r="G10" s="144">
        <v>18586</v>
      </c>
      <c r="H10" s="146">
        <v>51996</v>
      </c>
      <c r="I10" s="142">
        <f t="shared" ref="I10:I31" si="2">H10*100/D10</f>
        <v>99.007940286002622</v>
      </c>
      <c r="J10" s="144">
        <v>11563</v>
      </c>
      <c r="K10" s="146">
        <v>43428</v>
      </c>
      <c r="L10" s="143">
        <f t="shared" si="1"/>
        <v>82.693223146790558</v>
      </c>
    </row>
    <row r="11" spans="1:12" ht="15.75" x14ac:dyDescent="0.25">
      <c r="A11" s="141">
        <v>6</v>
      </c>
      <c r="B11" s="141" t="s">
        <v>25</v>
      </c>
      <c r="C11" s="138">
        <v>5951</v>
      </c>
      <c r="D11" s="138">
        <v>15242.14</v>
      </c>
      <c r="E11" s="138">
        <v>5951</v>
      </c>
      <c r="F11" s="138">
        <v>15242.14</v>
      </c>
      <c r="G11" s="138">
        <v>1021</v>
      </c>
      <c r="H11" s="138">
        <v>4363.84</v>
      </c>
      <c r="I11" s="142">
        <f t="shared" si="2"/>
        <v>28.630100497699143</v>
      </c>
      <c r="J11" s="138">
        <v>1021</v>
      </c>
      <c r="K11" s="138">
        <v>3373.58</v>
      </c>
      <c r="L11" s="143">
        <f t="shared" si="1"/>
        <v>22.133243757110222</v>
      </c>
    </row>
    <row r="12" spans="1:12" ht="15.75" x14ac:dyDescent="0.25">
      <c r="A12" s="138">
        <v>7</v>
      </c>
      <c r="B12" s="141" t="s">
        <v>21</v>
      </c>
      <c r="C12" s="138">
        <v>10130</v>
      </c>
      <c r="D12" s="138">
        <v>22275</v>
      </c>
      <c r="E12" s="138">
        <v>10130</v>
      </c>
      <c r="F12" s="138">
        <v>22275</v>
      </c>
      <c r="G12" s="138">
        <v>10130</v>
      </c>
      <c r="H12" s="138">
        <v>22275</v>
      </c>
      <c r="I12" s="142">
        <f t="shared" si="2"/>
        <v>100</v>
      </c>
      <c r="J12" s="138">
        <v>5440</v>
      </c>
      <c r="K12" s="138">
        <v>17684</v>
      </c>
      <c r="L12" s="143">
        <f t="shared" si="1"/>
        <v>79.389450056116729</v>
      </c>
    </row>
    <row r="13" spans="1:12" ht="15.75" x14ac:dyDescent="0.25">
      <c r="A13" s="141">
        <v>8</v>
      </c>
      <c r="B13" s="141" t="s">
        <v>434</v>
      </c>
      <c r="C13" s="139">
        <v>5406</v>
      </c>
      <c r="D13" s="147">
        <v>14194.450150240002</v>
      </c>
      <c r="E13" s="147">
        <v>5406</v>
      </c>
      <c r="F13" s="147">
        <v>14194</v>
      </c>
      <c r="G13" s="147">
        <v>5392</v>
      </c>
      <c r="H13" s="147">
        <v>9906.7999999999993</v>
      </c>
      <c r="I13" s="148">
        <f t="shared" si="2"/>
        <v>69.793474880268562</v>
      </c>
      <c r="J13" s="147">
        <v>1264</v>
      </c>
      <c r="K13" s="147">
        <v>4990.6899999999996</v>
      </c>
      <c r="L13" s="143">
        <f t="shared" si="1"/>
        <v>35.159445749405208</v>
      </c>
    </row>
    <row r="14" spans="1:12" ht="15.75" x14ac:dyDescent="0.25">
      <c r="A14" s="138">
        <v>9</v>
      </c>
      <c r="B14" s="149" t="s">
        <v>22</v>
      </c>
      <c r="C14" s="150">
        <v>2880</v>
      </c>
      <c r="D14" s="150">
        <v>9170.7099999999991</v>
      </c>
      <c r="E14" s="150">
        <v>2880</v>
      </c>
      <c r="F14" s="150">
        <v>9170.7099999999991</v>
      </c>
      <c r="G14" s="150">
        <v>2045</v>
      </c>
      <c r="H14" s="150">
        <v>7837.3</v>
      </c>
      <c r="I14" s="151">
        <f t="shared" si="2"/>
        <v>85.460122498694219</v>
      </c>
      <c r="J14" s="152">
        <v>1216</v>
      </c>
      <c r="K14" s="152">
        <v>6790.12</v>
      </c>
      <c r="L14" s="153">
        <f t="shared" si="1"/>
        <v>74.041377385175196</v>
      </c>
    </row>
    <row r="15" spans="1:12" ht="15.75" x14ac:dyDescent="0.25">
      <c r="A15" s="141">
        <v>10</v>
      </c>
      <c r="B15" s="141" t="s">
        <v>238</v>
      </c>
      <c r="C15" s="138">
        <v>6929</v>
      </c>
      <c r="D15" s="138">
        <v>21926</v>
      </c>
      <c r="E15" s="138">
        <v>3231</v>
      </c>
      <c r="F15" s="138">
        <v>13600</v>
      </c>
      <c r="G15" s="138">
        <v>6064</v>
      </c>
      <c r="H15" s="138">
        <v>19295</v>
      </c>
      <c r="I15" s="154">
        <f t="shared" si="2"/>
        <v>88.000547295448328</v>
      </c>
      <c r="J15" s="155">
        <v>2633</v>
      </c>
      <c r="K15" s="155">
        <v>14239</v>
      </c>
      <c r="L15" s="143">
        <f t="shared" si="1"/>
        <v>64.941165739304935</v>
      </c>
    </row>
    <row r="16" spans="1:12" x14ac:dyDescent="0.25">
      <c r="A16" s="156" t="s">
        <v>135</v>
      </c>
      <c r="B16" s="157" t="s">
        <v>435</v>
      </c>
      <c r="C16" s="21">
        <f t="shared" ref="C16:H16" si="3">SUM(C6:C15)</f>
        <v>225200</v>
      </c>
      <c r="D16" s="158">
        <f t="shared" si="3"/>
        <v>557232.17015023995</v>
      </c>
      <c r="E16" s="21">
        <f t="shared" si="3"/>
        <v>222265</v>
      </c>
      <c r="F16" s="21">
        <f t="shared" si="3"/>
        <v>546294.72</v>
      </c>
      <c r="G16" s="21">
        <f t="shared" si="3"/>
        <v>158045</v>
      </c>
      <c r="H16" s="21">
        <f t="shared" si="3"/>
        <v>453100.01999999996</v>
      </c>
      <c r="I16" s="159">
        <f t="shared" si="2"/>
        <v>81.312609765124634</v>
      </c>
      <c r="J16" s="21">
        <f>SUM(J6:J15)</f>
        <v>118020</v>
      </c>
      <c r="K16" s="21">
        <f>SUM(K6:K15)</f>
        <v>395694.61</v>
      </c>
      <c r="L16" s="158">
        <f t="shared" si="1"/>
        <v>71.010726084481718</v>
      </c>
    </row>
    <row r="17" spans="1:12" ht="15.75" x14ac:dyDescent="0.25">
      <c r="A17" s="138">
        <v>1</v>
      </c>
      <c r="B17" s="149" t="s">
        <v>33</v>
      </c>
      <c r="C17" s="150">
        <v>20655</v>
      </c>
      <c r="D17" s="150">
        <v>86032.84</v>
      </c>
      <c r="E17" s="150">
        <v>20655</v>
      </c>
      <c r="F17" s="150">
        <v>86032.84</v>
      </c>
      <c r="G17" s="150">
        <v>4813</v>
      </c>
      <c r="H17" s="150">
        <v>54372.480000000003</v>
      </c>
      <c r="I17" s="160">
        <f t="shared" si="2"/>
        <v>63.199680494099695</v>
      </c>
      <c r="J17" s="150">
        <v>4275</v>
      </c>
      <c r="K17" s="150">
        <v>47530.31</v>
      </c>
      <c r="L17" s="153">
        <f t="shared" si="1"/>
        <v>55.246705792811213</v>
      </c>
    </row>
    <row r="18" spans="1:12" ht="15.75" x14ac:dyDescent="0.25">
      <c r="A18" s="141">
        <v>2</v>
      </c>
      <c r="B18" s="161" t="s">
        <v>436</v>
      </c>
      <c r="C18" s="162">
        <v>7065</v>
      </c>
      <c r="D18" s="163">
        <v>80084</v>
      </c>
      <c r="E18" s="164">
        <v>0</v>
      </c>
      <c r="F18" s="165">
        <v>0</v>
      </c>
      <c r="G18" s="150">
        <v>6143</v>
      </c>
      <c r="H18" s="150">
        <v>64413</v>
      </c>
      <c r="I18" s="142">
        <f t="shared" si="2"/>
        <v>80.431796613555761</v>
      </c>
      <c r="J18" s="150">
        <v>1848</v>
      </c>
      <c r="K18" s="150">
        <v>42028</v>
      </c>
      <c r="L18" s="166">
        <f t="shared" si="1"/>
        <v>52.479896109085459</v>
      </c>
    </row>
    <row r="19" spans="1:12" ht="15.75" x14ac:dyDescent="0.25">
      <c r="A19" s="138">
        <v>3</v>
      </c>
      <c r="B19" s="167" t="s">
        <v>219</v>
      </c>
      <c r="C19" s="168">
        <v>5468</v>
      </c>
      <c r="D19" s="168">
        <v>75386</v>
      </c>
      <c r="E19" s="169">
        <v>0</v>
      </c>
      <c r="F19" s="170">
        <v>0</v>
      </c>
      <c r="G19" s="171">
        <v>968</v>
      </c>
      <c r="H19" s="171">
        <v>34015</v>
      </c>
      <c r="I19" s="142">
        <f t="shared" si="2"/>
        <v>45.121110020428198</v>
      </c>
      <c r="J19" s="171">
        <v>1848</v>
      </c>
      <c r="K19" s="171">
        <v>45061</v>
      </c>
      <c r="L19" s="143">
        <f t="shared" si="1"/>
        <v>59.773698034117743</v>
      </c>
    </row>
    <row r="20" spans="1:12" ht="15.75" x14ac:dyDescent="0.25">
      <c r="A20" s="141">
        <v>4</v>
      </c>
      <c r="B20" s="167" t="s">
        <v>437</v>
      </c>
      <c r="C20" s="138">
        <v>2207</v>
      </c>
      <c r="D20" s="138">
        <v>82438</v>
      </c>
      <c r="E20" s="138">
        <v>0</v>
      </c>
      <c r="F20" s="138">
        <v>0</v>
      </c>
      <c r="G20" s="138">
        <f>149+752</f>
        <v>901</v>
      </c>
      <c r="H20" s="138">
        <f>2483+7080</f>
        <v>9563</v>
      </c>
      <c r="I20" s="154">
        <f t="shared" si="2"/>
        <v>11.600232902302336</v>
      </c>
      <c r="J20" s="138">
        <f>123+727</f>
        <v>850</v>
      </c>
      <c r="K20" s="138">
        <f>2125+6651</f>
        <v>8776</v>
      </c>
      <c r="L20" s="143">
        <f t="shared" si="1"/>
        <v>10.645576069288435</v>
      </c>
    </row>
    <row r="21" spans="1:12" ht="15.75" x14ac:dyDescent="0.25">
      <c r="A21" s="138">
        <v>5</v>
      </c>
      <c r="B21" s="141" t="s">
        <v>220</v>
      </c>
      <c r="C21" s="138">
        <v>5516</v>
      </c>
      <c r="D21" s="28">
        <v>52899</v>
      </c>
      <c r="E21" s="138">
        <v>5516</v>
      </c>
      <c r="F21" s="28">
        <v>52899</v>
      </c>
      <c r="G21" s="138">
        <v>5516</v>
      </c>
      <c r="H21" s="28">
        <v>52899</v>
      </c>
      <c r="I21" s="142">
        <f t="shared" si="2"/>
        <v>100</v>
      </c>
      <c r="J21" s="138">
        <v>2009</v>
      </c>
      <c r="K21" s="28">
        <v>33906.156479999983</v>
      </c>
      <c r="L21" s="143">
        <f t="shared" si="1"/>
        <v>64.096025406907472</v>
      </c>
    </row>
    <row r="22" spans="1:12" ht="15.75" x14ac:dyDescent="0.25">
      <c r="A22" s="141">
        <v>6</v>
      </c>
      <c r="B22" s="149" t="s">
        <v>32</v>
      </c>
      <c r="C22" s="138">
        <v>2350</v>
      </c>
      <c r="D22" s="138">
        <v>7113.5</v>
      </c>
      <c r="E22" s="138">
        <v>2350</v>
      </c>
      <c r="F22" s="172">
        <v>7113.5</v>
      </c>
      <c r="G22" s="172">
        <v>1689</v>
      </c>
      <c r="H22" s="172">
        <v>6592.25</v>
      </c>
      <c r="I22" s="142">
        <f t="shared" si="2"/>
        <v>92.67238349616926</v>
      </c>
      <c r="J22" s="173">
        <v>1495</v>
      </c>
      <c r="K22" s="174">
        <v>5827.73</v>
      </c>
      <c r="L22" s="143">
        <f t="shared" si="1"/>
        <v>81.924931468334847</v>
      </c>
    </row>
    <row r="23" spans="1:12" ht="15.75" x14ac:dyDescent="0.25">
      <c r="A23" s="138">
        <v>7</v>
      </c>
      <c r="B23" s="141" t="s">
        <v>438</v>
      </c>
      <c r="C23" s="175">
        <v>336</v>
      </c>
      <c r="D23" s="175">
        <v>56.63</v>
      </c>
      <c r="E23" s="175">
        <v>335</v>
      </c>
      <c r="F23" s="175">
        <v>56.63</v>
      </c>
      <c r="G23" s="175">
        <v>81</v>
      </c>
      <c r="H23" s="175">
        <v>48.56</v>
      </c>
      <c r="I23" s="154">
        <f t="shared" si="2"/>
        <v>85.749602684089695</v>
      </c>
      <c r="J23" s="175">
        <v>81</v>
      </c>
      <c r="K23" s="176">
        <v>48.56</v>
      </c>
      <c r="L23" s="143">
        <f t="shared" si="1"/>
        <v>85.749602684089709</v>
      </c>
    </row>
    <row r="24" spans="1:12" ht="15.75" x14ac:dyDescent="0.25">
      <c r="A24" s="141">
        <v>8</v>
      </c>
      <c r="B24" s="141" t="s">
        <v>242</v>
      </c>
      <c r="C24" s="138">
        <v>894</v>
      </c>
      <c r="D24" s="138">
        <v>8206</v>
      </c>
      <c r="E24" s="138">
        <v>894</v>
      </c>
      <c r="F24" s="138">
        <v>8206</v>
      </c>
      <c r="G24" s="138">
        <v>474</v>
      </c>
      <c r="H24" s="138">
        <v>5520</v>
      </c>
      <c r="I24" s="142">
        <f t="shared" si="2"/>
        <v>67.267852790641001</v>
      </c>
      <c r="J24" s="138">
        <v>474</v>
      </c>
      <c r="K24" s="138">
        <v>5520</v>
      </c>
      <c r="L24" s="143">
        <f t="shared" si="1"/>
        <v>67.267852790640987</v>
      </c>
    </row>
    <row r="25" spans="1:12" ht="15.75" x14ac:dyDescent="0.25">
      <c r="A25" s="138">
        <v>9</v>
      </c>
      <c r="B25" s="141" t="s">
        <v>439</v>
      </c>
      <c r="C25" s="177">
        <v>401</v>
      </c>
      <c r="D25" s="177">
        <v>2327.91</v>
      </c>
      <c r="E25" s="178">
        <v>0</v>
      </c>
      <c r="F25" s="178">
        <v>0</v>
      </c>
      <c r="G25" s="179">
        <v>242</v>
      </c>
      <c r="H25" s="180">
        <v>2206</v>
      </c>
      <c r="I25" s="142">
        <f t="shared" si="2"/>
        <v>94.763113694257939</v>
      </c>
      <c r="J25" s="179">
        <v>242</v>
      </c>
      <c r="K25" s="180">
        <v>2206</v>
      </c>
      <c r="L25" s="143">
        <f t="shared" si="1"/>
        <v>94.763113694257953</v>
      </c>
    </row>
    <row r="26" spans="1:12" ht="15.75" x14ac:dyDescent="0.25">
      <c r="A26" s="141">
        <v>10</v>
      </c>
      <c r="B26" s="141" t="s">
        <v>440</v>
      </c>
      <c r="C26" s="138">
        <v>1226</v>
      </c>
      <c r="D26" s="181">
        <v>5140.8693276400008</v>
      </c>
      <c r="E26" s="182">
        <v>0</v>
      </c>
      <c r="F26" s="182">
        <v>0</v>
      </c>
      <c r="G26" s="138">
        <v>342</v>
      </c>
      <c r="H26" s="181">
        <v>2025.0639680000002</v>
      </c>
      <c r="I26" s="148">
        <f t="shared" si="2"/>
        <v>39.391469398224103</v>
      </c>
      <c r="J26" s="138">
        <v>326</v>
      </c>
      <c r="K26" s="181">
        <v>1915.35465</v>
      </c>
      <c r="L26" s="183">
        <f t="shared" si="1"/>
        <v>37.257407802646377</v>
      </c>
    </row>
    <row r="27" spans="1:12" ht="15.75" x14ac:dyDescent="0.25">
      <c r="A27" s="138">
        <v>11</v>
      </c>
      <c r="B27" s="141" t="s">
        <v>441</v>
      </c>
      <c r="C27" s="184">
        <v>8421</v>
      </c>
      <c r="D27" s="184">
        <v>33030.339999999997</v>
      </c>
      <c r="E27" s="184">
        <v>0</v>
      </c>
      <c r="F27" s="184">
        <v>0</v>
      </c>
      <c r="G27" s="184">
        <v>8421</v>
      </c>
      <c r="H27" s="185">
        <v>33030.339999999997</v>
      </c>
      <c r="I27" s="148">
        <f t="shared" si="2"/>
        <v>100</v>
      </c>
      <c r="J27" s="184">
        <v>1964</v>
      </c>
      <c r="K27" s="184">
        <v>6890.37</v>
      </c>
      <c r="L27" s="183">
        <f t="shared" si="1"/>
        <v>20.860729862302357</v>
      </c>
    </row>
    <row r="28" spans="1:12" ht="15.75" x14ac:dyDescent="0.25">
      <c r="A28" s="141">
        <v>12</v>
      </c>
      <c r="B28" s="141" t="s">
        <v>45</v>
      </c>
      <c r="C28" s="138">
        <v>77</v>
      </c>
      <c r="D28" s="138">
        <v>15665.49</v>
      </c>
      <c r="E28" s="138">
        <v>0</v>
      </c>
      <c r="F28" s="138">
        <v>0</v>
      </c>
      <c r="G28" s="138">
        <v>77</v>
      </c>
      <c r="H28" s="138">
        <v>3133.1</v>
      </c>
      <c r="I28" s="148">
        <f t="shared" si="2"/>
        <v>20.000012766916324</v>
      </c>
      <c r="J28" s="138">
        <v>57</v>
      </c>
      <c r="K28" s="138">
        <v>2550</v>
      </c>
      <c r="L28" s="183">
        <f t="shared" si="1"/>
        <v>16.277818312737104</v>
      </c>
    </row>
    <row r="29" spans="1:12" ht="15.75" x14ac:dyDescent="0.25">
      <c r="A29" s="138">
        <v>13</v>
      </c>
      <c r="B29" s="141" t="s">
        <v>314</v>
      </c>
      <c r="C29" s="20">
        <v>847</v>
      </c>
      <c r="D29" s="20">
        <v>13455</v>
      </c>
      <c r="E29" s="20">
        <v>652</v>
      </c>
      <c r="F29" s="20">
        <v>11577</v>
      </c>
      <c r="G29" s="20">
        <v>652</v>
      </c>
      <c r="H29" s="20">
        <v>11577</v>
      </c>
      <c r="I29" s="148">
        <f t="shared" si="2"/>
        <v>86.042363433667788</v>
      </c>
      <c r="J29" s="20">
        <v>602</v>
      </c>
      <c r="K29" s="20">
        <v>10488</v>
      </c>
      <c r="L29" s="183">
        <f t="shared" si="1"/>
        <v>77.948717948717956</v>
      </c>
    </row>
    <row r="30" spans="1:12" ht="15.75" x14ac:dyDescent="0.25">
      <c r="A30" s="141">
        <v>14</v>
      </c>
      <c r="B30" s="167" t="s">
        <v>43</v>
      </c>
      <c r="C30" s="186">
        <v>987</v>
      </c>
      <c r="D30" s="187">
        <v>22957</v>
      </c>
      <c r="E30" s="187">
        <v>0</v>
      </c>
      <c r="F30" s="187">
        <v>0</v>
      </c>
      <c r="G30" s="187">
        <v>520</v>
      </c>
      <c r="H30" s="187">
        <v>15839</v>
      </c>
      <c r="I30" s="142">
        <f t="shared" si="2"/>
        <v>68.994206560090603</v>
      </c>
      <c r="J30" s="187">
        <v>464</v>
      </c>
      <c r="K30" s="188">
        <v>13973</v>
      </c>
      <c r="L30" s="143">
        <f t="shared" si="1"/>
        <v>60.8659668075097</v>
      </c>
    </row>
    <row r="31" spans="1:12" ht="15.75" x14ac:dyDescent="0.25">
      <c r="A31" s="138">
        <v>15</v>
      </c>
      <c r="B31" s="167" t="s">
        <v>442</v>
      </c>
      <c r="C31" s="189">
        <v>236</v>
      </c>
      <c r="D31" s="187">
        <v>6718</v>
      </c>
      <c r="E31" s="187">
        <v>101</v>
      </c>
      <c r="F31" s="187">
        <v>1681</v>
      </c>
      <c r="G31" s="187">
        <v>99</v>
      </c>
      <c r="H31" s="187">
        <v>1614</v>
      </c>
      <c r="I31" s="142">
        <f t="shared" si="2"/>
        <v>24.025007442691276</v>
      </c>
      <c r="J31" s="187">
        <v>84</v>
      </c>
      <c r="K31" s="190">
        <v>1383</v>
      </c>
      <c r="L31" s="143">
        <f t="shared" si="1"/>
        <v>20.586484072640669</v>
      </c>
    </row>
    <row r="32" spans="1:12" ht="15.75" x14ac:dyDescent="0.25">
      <c r="A32" s="141">
        <v>16</v>
      </c>
      <c r="B32" s="167" t="s">
        <v>443</v>
      </c>
      <c r="C32" s="189">
        <v>191</v>
      </c>
      <c r="D32" s="187">
        <v>1815.92</v>
      </c>
      <c r="E32" s="187">
        <v>191</v>
      </c>
      <c r="F32" s="187">
        <v>1815.92</v>
      </c>
      <c r="G32" s="187">
        <v>191</v>
      </c>
      <c r="H32" s="187">
        <v>1815.92</v>
      </c>
      <c r="I32" s="142">
        <f>H32*100/D32</f>
        <v>100</v>
      </c>
      <c r="J32" s="187">
        <v>61</v>
      </c>
      <c r="K32" s="190">
        <v>786.1</v>
      </c>
      <c r="L32" s="143">
        <f>K32/D32*100</f>
        <v>43.289351953830561</v>
      </c>
    </row>
    <row r="33" spans="1:12" ht="15.75" x14ac:dyDescent="0.25">
      <c r="A33" s="156" t="s">
        <v>444</v>
      </c>
      <c r="B33" s="135" t="s">
        <v>445</v>
      </c>
      <c r="C33" s="191">
        <f t="shared" ref="C33:H33" si="4">SUM(C17:C32)</f>
        <v>56877</v>
      </c>
      <c r="D33" s="192">
        <f t="shared" si="4"/>
        <v>493326.49932763987</v>
      </c>
      <c r="E33" s="10">
        <f t="shared" si="4"/>
        <v>30694</v>
      </c>
      <c r="F33" s="192">
        <f t="shared" si="4"/>
        <v>169381.89</v>
      </c>
      <c r="G33" s="191">
        <f t="shared" si="4"/>
        <v>31129</v>
      </c>
      <c r="H33" s="192">
        <f t="shared" si="4"/>
        <v>298663.71396799997</v>
      </c>
      <c r="I33" s="22">
        <f>H33*100/D33</f>
        <v>60.540780674675297</v>
      </c>
      <c r="J33" s="10">
        <f>SUM(J17:J32)</f>
        <v>16680</v>
      </c>
      <c r="K33" s="192">
        <f>SUM(K17:K32)</f>
        <v>228889.58112999998</v>
      </c>
      <c r="L33" s="158">
        <f>K33/D33*100</f>
        <v>46.397179442409055</v>
      </c>
    </row>
    <row r="34" spans="1:12" ht="31.5" x14ac:dyDescent="0.25">
      <c r="A34" s="135" t="s">
        <v>446</v>
      </c>
      <c r="B34" s="193" t="s">
        <v>447</v>
      </c>
      <c r="C34" s="194">
        <f t="shared" ref="C34:H34" si="5">C16+C33</f>
        <v>282077</v>
      </c>
      <c r="D34" s="194">
        <f t="shared" si="5"/>
        <v>1050558.6694778798</v>
      </c>
      <c r="E34" s="194">
        <f t="shared" si="5"/>
        <v>252959</v>
      </c>
      <c r="F34" s="194">
        <f t="shared" si="5"/>
        <v>715676.61</v>
      </c>
      <c r="G34" s="194">
        <f t="shared" si="5"/>
        <v>189174</v>
      </c>
      <c r="H34" s="194">
        <f t="shared" si="5"/>
        <v>751763.73396799993</v>
      </c>
      <c r="I34" s="194">
        <f>H34/D34*100</f>
        <v>71.558472249971643</v>
      </c>
      <c r="J34" s="194">
        <f>J16+J33</f>
        <v>134700</v>
      </c>
      <c r="K34" s="194">
        <f>K16+K33</f>
        <v>624584.19112999993</v>
      </c>
      <c r="L34" s="194">
        <f>K34/D34*100</f>
        <v>59.45257597468725</v>
      </c>
    </row>
  </sheetData>
  <mergeCells count="8">
    <mergeCell ref="B1:L1"/>
    <mergeCell ref="G3:L3"/>
    <mergeCell ref="A4:A5"/>
    <mergeCell ref="B4:B5"/>
    <mergeCell ref="C4:D4"/>
    <mergeCell ref="E4:F4"/>
    <mergeCell ref="G4:H4"/>
    <mergeCell ref="J4:K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11"/>
  <sheetViews>
    <sheetView workbookViewId="0">
      <selection activeCell="J4" sqref="J4"/>
    </sheetView>
  </sheetViews>
  <sheetFormatPr defaultRowHeight="15" x14ac:dyDescent="0.25"/>
  <cols>
    <col min="1" max="1" width="17.28515625" customWidth="1"/>
  </cols>
  <sheetData>
    <row r="2" spans="1:33" ht="18.75" x14ac:dyDescent="0.3">
      <c r="A2" s="195"/>
      <c r="B2" s="1243" t="s">
        <v>448</v>
      </c>
      <c r="C2" s="1243"/>
      <c r="D2" s="1243"/>
      <c r="E2" s="1243"/>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243"/>
      <c r="AD2" s="1243"/>
      <c r="AE2" s="1243"/>
      <c r="AF2" s="1243"/>
      <c r="AG2" s="1244"/>
    </row>
    <row r="3" spans="1:33" x14ac:dyDescent="0.25">
      <c r="A3" s="1245" t="s">
        <v>2</v>
      </c>
      <c r="B3" s="1240" t="s">
        <v>449</v>
      </c>
      <c r="C3" s="1241"/>
      <c r="D3" s="1241"/>
      <c r="E3" s="1241"/>
      <c r="F3" s="1241"/>
      <c r="G3" s="1241"/>
      <c r="H3" s="1241"/>
      <c r="I3" s="1241"/>
      <c r="J3" s="1241"/>
      <c r="K3" s="1241"/>
      <c r="L3" s="1241"/>
      <c r="M3" s="1241"/>
      <c r="N3" s="1241"/>
      <c r="O3" s="1241"/>
      <c r="P3" s="1241"/>
      <c r="Q3" s="1241"/>
      <c r="R3" s="1241"/>
      <c r="S3" s="1241"/>
      <c r="T3" s="1241"/>
      <c r="U3" s="1241"/>
      <c r="V3" s="1241"/>
      <c r="W3" s="1241"/>
      <c r="X3" s="1241"/>
      <c r="Y3" s="1241"/>
      <c r="Z3" s="1241"/>
      <c r="AA3" s="1241"/>
      <c r="AB3" s="1241"/>
      <c r="AC3" s="1241"/>
      <c r="AD3" s="1241"/>
      <c r="AE3" s="1241"/>
      <c r="AF3" s="1241"/>
      <c r="AG3" s="1242"/>
    </row>
    <row r="4" spans="1:33" ht="111" x14ac:dyDescent="0.25">
      <c r="A4" s="1246"/>
      <c r="B4" s="196" t="s">
        <v>450</v>
      </c>
      <c r="C4" s="196" t="s">
        <v>94</v>
      </c>
      <c r="D4" s="196" t="s">
        <v>95</v>
      </c>
      <c r="E4" s="196" t="s">
        <v>451</v>
      </c>
      <c r="F4" s="196" t="s">
        <v>452</v>
      </c>
      <c r="G4" s="196" t="s">
        <v>453</v>
      </c>
      <c r="H4" s="196" t="s">
        <v>454</v>
      </c>
      <c r="I4" s="196" t="s">
        <v>455</v>
      </c>
      <c r="J4" s="196" t="s">
        <v>456</v>
      </c>
      <c r="K4" s="196" t="s">
        <v>457</v>
      </c>
      <c r="L4" s="196" t="s">
        <v>103</v>
      </c>
      <c r="M4" s="196" t="s">
        <v>458</v>
      </c>
      <c r="N4" s="196" t="s">
        <v>105</v>
      </c>
      <c r="O4" s="196" t="s">
        <v>459</v>
      </c>
      <c r="P4" s="196" t="s">
        <v>460</v>
      </c>
      <c r="Q4" s="196" t="s">
        <v>461</v>
      </c>
      <c r="R4" s="196" t="s">
        <v>462</v>
      </c>
      <c r="S4" s="196" t="s">
        <v>110</v>
      </c>
      <c r="T4" s="196" t="s">
        <v>463</v>
      </c>
      <c r="U4" s="196" t="s">
        <v>464</v>
      </c>
      <c r="V4" s="196" t="s">
        <v>465</v>
      </c>
      <c r="W4" s="196" t="s">
        <v>466</v>
      </c>
      <c r="X4" s="196" t="s">
        <v>467</v>
      </c>
      <c r="Y4" s="196" t="s">
        <v>468</v>
      </c>
      <c r="Z4" s="196" t="s">
        <v>469</v>
      </c>
      <c r="AA4" s="196" t="s">
        <v>470</v>
      </c>
      <c r="AB4" s="196" t="s">
        <v>471</v>
      </c>
      <c r="AC4" s="196" t="s">
        <v>472</v>
      </c>
      <c r="AD4" s="196" t="s">
        <v>473</v>
      </c>
      <c r="AE4" s="196" t="s">
        <v>122</v>
      </c>
      <c r="AF4" s="197" t="s">
        <v>474</v>
      </c>
      <c r="AG4" s="115" t="s">
        <v>232</v>
      </c>
    </row>
    <row r="5" spans="1:33" x14ac:dyDescent="0.25">
      <c r="A5" s="198" t="s">
        <v>475</v>
      </c>
      <c r="B5" s="116">
        <v>710</v>
      </c>
      <c r="C5" s="116">
        <v>486</v>
      </c>
      <c r="D5" s="116">
        <v>1061</v>
      </c>
      <c r="E5" s="116">
        <v>144</v>
      </c>
      <c r="F5" s="116">
        <v>1927</v>
      </c>
      <c r="G5" s="116">
        <v>2803</v>
      </c>
      <c r="H5" s="116">
        <v>71</v>
      </c>
      <c r="I5" s="116">
        <v>313</v>
      </c>
      <c r="J5" s="116">
        <v>22</v>
      </c>
      <c r="K5" s="116">
        <v>75</v>
      </c>
      <c r="L5" s="116">
        <v>91</v>
      </c>
      <c r="M5" s="116">
        <v>316</v>
      </c>
      <c r="N5" s="116">
        <v>1834</v>
      </c>
      <c r="O5" s="116">
        <v>925</v>
      </c>
      <c r="P5" s="116">
        <v>293</v>
      </c>
      <c r="Q5" s="116">
        <v>138</v>
      </c>
      <c r="R5" s="116">
        <v>402</v>
      </c>
      <c r="S5" s="116">
        <v>50</v>
      </c>
      <c r="T5" s="116">
        <v>105</v>
      </c>
      <c r="U5" s="116">
        <v>281</v>
      </c>
      <c r="V5" s="116">
        <v>167</v>
      </c>
      <c r="W5" s="116">
        <v>1175</v>
      </c>
      <c r="X5" s="116">
        <v>335</v>
      </c>
      <c r="Y5" s="116">
        <v>48</v>
      </c>
      <c r="Z5" s="116">
        <v>62</v>
      </c>
      <c r="AA5" s="116">
        <v>401</v>
      </c>
      <c r="AB5" s="116">
        <v>8</v>
      </c>
      <c r="AC5" s="116">
        <v>130</v>
      </c>
      <c r="AD5" s="116">
        <v>434</v>
      </c>
      <c r="AE5" s="116">
        <v>556</v>
      </c>
      <c r="AF5" s="199"/>
      <c r="AG5" s="116">
        <v>15363</v>
      </c>
    </row>
    <row r="6" spans="1:33" ht="30" x14ac:dyDescent="0.25">
      <c r="A6" s="198" t="s">
        <v>15</v>
      </c>
      <c r="B6" s="116">
        <v>42</v>
      </c>
      <c r="C6" s="116">
        <v>91</v>
      </c>
      <c r="D6" s="116">
        <v>113</v>
      </c>
      <c r="E6" s="116">
        <v>68</v>
      </c>
      <c r="F6" s="116">
        <v>93</v>
      </c>
      <c r="G6" s="116">
        <v>413</v>
      </c>
      <c r="H6" s="116"/>
      <c r="I6" s="116">
        <v>60</v>
      </c>
      <c r="J6" s="116">
        <v>26</v>
      </c>
      <c r="K6" s="116">
        <v>25</v>
      </c>
      <c r="L6" s="116">
        <v>9</v>
      </c>
      <c r="M6" s="116">
        <v>176</v>
      </c>
      <c r="N6" s="116">
        <v>123</v>
      </c>
      <c r="O6" s="116">
        <v>88</v>
      </c>
      <c r="P6" s="116">
        <v>53</v>
      </c>
      <c r="Q6" s="116">
        <v>128</v>
      </c>
      <c r="R6" s="116">
        <v>129</v>
      </c>
      <c r="S6" s="116"/>
      <c r="T6" s="116">
        <v>47</v>
      </c>
      <c r="U6" s="116">
        <v>24</v>
      </c>
      <c r="V6" s="116">
        <v>12</v>
      </c>
      <c r="W6" s="116">
        <v>115</v>
      </c>
      <c r="X6" s="116">
        <v>31</v>
      </c>
      <c r="Y6" s="116">
        <v>2</v>
      </c>
      <c r="Z6" s="116">
        <v>18</v>
      </c>
      <c r="AA6" s="116">
        <v>118</v>
      </c>
      <c r="AB6" s="116">
        <v>1</v>
      </c>
      <c r="AC6" s="116">
        <v>31</v>
      </c>
      <c r="AD6" s="116">
        <v>49</v>
      </c>
      <c r="AE6" s="116">
        <v>50</v>
      </c>
      <c r="AF6" s="199"/>
      <c r="AG6" s="116">
        <v>2135</v>
      </c>
    </row>
    <row r="7" spans="1:33" ht="30" x14ac:dyDescent="0.25">
      <c r="A7" s="198" t="s">
        <v>33</v>
      </c>
      <c r="B7" s="116">
        <v>44</v>
      </c>
      <c r="C7" s="116">
        <v>67</v>
      </c>
      <c r="D7" s="116">
        <v>59</v>
      </c>
      <c r="E7" s="116">
        <v>31</v>
      </c>
      <c r="F7" s="116">
        <v>44</v>
      </c>
      <c r="G7" s="116">
        <v>3</v>
      </c>
      <c r="H7" s="116">
        <v>44</v>
      </c>
      <c r="I7" s="116">
        <v>50</v>
      </c>
      <c r="J7" s="116">
        <v>54</v>
      </c>
      <c r="K7" s="116">
        <v>29</v>
      </c>
      <c r="L7" s="116">
        <v>13</v>
      </c>
      <c r="M7" s="116">
        <v>124</v>
      </c>
      <c r="N7" s="116">
        <v>97</v>
      </c>
      <c r="O7" s="116">
        <v>83</v>
      </c>
      <c r="P7" s="116">
        <v>44</v>
      </c>
      <c r="Q7" s="116">
        <v>57</v>
      </c>
      <c r="R7" s="116">
        <v>4</v>
      </c>
      <c r="S7" s="116"/>
      <c r="T7" s="116">
        <v>6</v>
      </c>
      <c r="U7" s="116">
        <v>23</v>
      </c>
      <c r="V7" s="116">
        <v>16</v>
      </c>
      <c r="W7" s="116">
        <v>122</v>
      </c>
      <c r="X7" s="116">
        <v>1</v>
      </c>
      <c r="Y7" s="116">
        <v>6</v>
      </c>
      <c r="Z7" s="116">
        <v>16</v>
      </c>
      <c r="AA7" s="116">
        <v>173</v>
      </c>
      <c r="AB7" s="116">
        <v>3</v>
      </c>
      <c r="AC7" s="116">
        <v>20</v>
      </c>
      <c r="AD7" s="116">
        <v>66</v>
      </c>
      <c r="AE7" s="116">
        <v>22</v>
      </c>
      <c r="AF7" s="199"/>
      <c r="AG7" s="116">
        <v>1321</v>
      </c>
    </row>
    <row r="8" spans="1:33" ht="30" x14ac:dyDescent="0.25">
      <c r="A8" s="198" t="s">
        <v>384</v>
      </c>
      <c r="B8" s="116">
        <v>96</v>
      </c>
      <c r="C8" s="116"/>
      <c r="D8" s="116">
        <v>324</v>
      </c>
      <c r="E8" s="116"/>
      <c r="F8" s="116"/>
      <c r="G8" s="116"/>
      <c r="H8" s="116"/>
      <c r="I8" s="116"/>
      <c r="J8" s="116"/>
      <c r="K8" s="116"/>
      <c r="L8" s="116">
        <v>2</v>
      </c>
      <c r="M8" s="116"/>
      <c r="N8" s="116">
        <v>35</v>
      </c>
      <c r="O8" s="116">
        <v>338</v>
      </c>
      <c r="P8" s="116"/>
      <c r="Q8" s="116">
        <v>159</v>
      </c>
      <c r="R8" s="116"/>
      <c r="S8" s="116"/>
      <c r="T8" s="116"/>
      <c r="U8" s="116"/>
      <c r="V8" s="116"/>
      <c r="W8" s="116"/>
      <c r="X8" s="116"/>
      <c r="Y8" s="116"/>
      <c r="Z8" s="116"/>
      <c r="AA8" s="116"/>
      <c r="AB8" s="116"/>
      <c r="AC8" s="116">
        <v>8</v>
      </c>
      <c r="AD8" s="116">
        <v>62</v>
      </c>
      <c r="AE8" s="116"/>
      <c r="AF8" s="199"/>
      <c r="AG8" s="116">
        <v>1024</v>
      </c>
    </row>
    <row r="9" spans="1:33" x14ac:dyDescent="0.25">
      <c r="A9" s="198" t="s">
        <v>14</v>
      </c>
      <c r="B9" s="116">
        <v>9</v>
      </c>
      <c r="C9" s="116">
        <v>18</v>
      </c>
      <c r="D9" s="116">
        <v>67</v>
      </c>
      <c r="E9" s="116">
        <v>40</v>
      </c>
      <c r="F9" s="116">
        <v>31</v>
      </c>
      <c r="G9" s="116">
        <v>36</v>
      </c>
      <c r="H9" s="116"/>
      <c r="I9" s="116">
        <v>25</v>
      </c>
      <c r="J9" s="116">
        <v>5</v>
      </c>
      <c r="K9" s="116">
        <v>7</v>
      </c>
      <c r="L9" s="116">
        <v>3</v>
      </c>
      <c r="M9" s="116">
        <v>43</v>
      </c>
      <c r="N9" s="116">
        <v>9</v>
      </c>
      <c r="O9" s="116">
        <v>157</v>
      </c>
      <c r="P9" s="116">
        <v>11</v>
      </c>
      <c r="Q9" s="116">
        <v>34</v>
      </c>
      <c r="R9" s="116">
        <v>13</v>
      </c>
      <c r="S9" s="116"/>
      <c r="T9" s="116">
        <v>19</v>
      </c>
      <c r="U9" s="116">
        <v>2</v>
      </c>
      <c r="V9" s="116">
        <v>13</v>
      </c>
      <c r="W9" s="116">
        <v>44</v>
      </c>
      <c r="X9" s="116">
        <v>3</v>
      </c>
      <c r="Y9" s="116">
        <v>3</v>
      </c>
      <c r="Z9" s="116">
        <v>32</v>
      </c>
      <c r="AA9" s="116">
        <v>143</v>
      </c>
      <c r="AB9" s="116">
        <v>3</v>
      </c>
      <c r="AC9" s="116">
        <v>12</v>
      </c>
      <c r="AD9" s="116">
        <v>24</v>
      </c>
      <c r="AE9" s="116">
        <v>9</v>
      </c>
      <c r="AF9" s="199"/>
      <c r="AG9" s="116">
        <v>815</v>
      </c>
    </row>
    <row r="10" spans="1:33" x14ac:dyDescent="0.25">
      <c r="A10" s="198" t="s">
        <v>224</v>
      </c>
      <c r="B10" s="116">
        <v>20</v>
      </c>
      <c r="C10" s="116">
        <v>22</v>
      </c>
      <c r="D10" s="116">
        <v>174</v>
      </c>
      <c r="E10" s="116">
        <v>2</v>
      </c>
      <c r="F10" s="116">
        <v>14</v>
      </c>
      <c r="G10" s="116">
        <v>8</v>
      </c>
      <c r="H10" s="116">
        <v>1</v>
      </c>
      <c r="I10" s="116">
        <v>1</v>
      </c>
      <c r="J10" s="116">
        <v>4</v>
      </c>
      <c r="K10" s="116"/>
      <c r="L10" s="116">
        <v>11</v>
      </c>
      <c r="M10" s="116">
        <v>16</v>
      </c>
      <c r="N10" s="116">
        <v>2</v>
      </c>
      <c r="O10" s="116">
        <v>243</v>
      </c>
      <c r="P10" s="116">
        <v>1</v>
      </c>
      <c r="Q10" s="116">
        <v>29</v>
      </c>
      <c r="R10" s="116">
        <v>20</v>
      </c>
      <c r="S10" s="116"/>
      <c r="T10" s="116">
        <v>3</v>
      </c>
      <c r="U10" s="116">
        <v>7</v>
      </c>
      <c r="V10" s="116">
        <v>7</v>
      </c>
      <c r="W10" s="116">
        <v>37</v>
      </c>
      <c r="X10" s="116">
        <v>11</v>
      </c>
      <c r="Y10" s="116"/>
      <c r="Z10" s="116">
        <v>8</v>
      </c>
      <c r="AA10" s="116">
        <v>37</v>
      </c>
      <c r="AB10" s="116">
        <v>2</v>
      </c>
      <c r="AC10" s="116">
        <v>21</v>
      </c>
      <c r="AD10" s="116">
        <v>36</v>
      </c>
      <c r="AE10" s="116">
        <v>19</v>
      </c>
      <c r="AF10" s="199"/>
      <c r="AG10" s="116">
        <v>756</v>
      </c>
    </row>
    <row r="11" spans="1:33" x14ac:dyDescent="0.25">
      <c r="A11" s="198" t="s">
        <v>237</v>
      </c>
      <c r="B11" s="116">
        <v>33</v>
      </c>
      <c r="C11" s="116">
        <v>39</v>
      </c>
      <c r="D11" s="116">
        <v>1</v>
      </c>
      <c r="E11" s="116">
        <v>2</v>
      </c>
      <c r="F11" s="116">
        <v>14</v>
      </c>
      <c r="G11" s="116">
        <v>1</v>
      </c>
      <c r="H11" s="116"/>
      <c r="I11" s="116">
        <v>26</v>
      </c>
      <c r="J11" s="116">
        <v>11</v>
      </c>
      <c r="K11" s="116">
        <v>8</v>
      </c>
      <c r="L11" s="116">
        <v>4</v>
      </c>
      <c r="M11" s="116">
        <v>31</v>
      </c>
      <c r="N11" s="116">
        <v>53</v>
      </c>
      <c r="O11" s="116">
        <v>80</v>
      </c>
      <c r="P11" s="116">
        <v>1</v>
      </c>
      <c r="Q11" s="116">
        <v>25</v>
      </c>
      <c r="R11" s="116">
        <v>6</v>
      </c>
      <c r="S11" s="116"/>
      <c r="T11" s="116">
        <v>8</v>
      </c>
      <c r="U11" s="116">
        <v>2</v>
      </c>
      <c r="V11" s="116">
        <v>12</v>
      </c>
      <c r="W11" s="116">
        <v>21</v>
      </c>
      <c r="X11" s="116">
        <v>1</v>
      </c>
      <c r="Y11" s="116">
        <v>15</v>
      </c>
      <c r="Z11" s="116">
        <v>7</v>
      </c>
      <c r="AA11" s="116">
        <v>4</v>
      </c>
      <c r="AB11" s="116">
        <v>17</v>
      </c>
      <c r="AC11" s="116">
        <v>61</v>
      </c>
      <c r="AD11" s="116">
        <v>1</v>
      </c>
      <c r="AE11" s="116"/>
      <c r="AF11" s="199"/>
      <c r="AG11" s="116">
        <v>484</v>
      </c>
    </row>
    <row r="12" spans="1:33" ht="30" x14ac:dyDescent="0.25">
      <c r="A12" s="198" t="s">
        <v>240</v>
      </c>
      <c r="B12" s="116">
        <v>127</v>
      </c>
      <c r="C12" s="116">
        <v>45</v>
      </c>
      <c r="D12" s="116">
        <v>5</v>
      </c>
      <c r="E12" s="116">
        <v>2</v>
      </c>
      <c r="F12" s="116">
        <v>7</v>
      </c>
      <c r="G12" s="116">
        <v>3</v>
      </c>
      <c r="H12" s="116"/>
      <c r="I12" s="116"/>
      <c r="J12" s="116">
        <v>1</v>
      </c>
      <c r="K12" s="116">
        <v>26</v>
      </c>
      <c r="L12" s="116">
        <v>1</v>
      </c>
      <c r="M12" s="116"/>
      <c r="N12" s="116">
        <v>17</v>
      </c>
      <c r="O12" s="116">
        <v>29</v>
      </c>
      <c r="P12" s="116"/>
      <c r="Q12" s="116">
        <v>67</v>
      </c>
      <c r="R12" s="116">
        <v>2</v>
      </c>
      <c r="S12" s="116"/>
      <c r="T12" s="116"/>
      <c r="U12" s="116">
        <v>3</v>
      </c>
      <c r="V12" s="116"/>
      <c r="W12" s="116">
        <v>2</v>
      </c>
      <c r="X12" s="116"/>
      <c r="Y12" s="116"/>
      <c r="Z12" s="116">
        <v>1</v>
      </c>
      <c r="AA12" s="116"/>
      <c r="AB12" s="116"/>
      <c r="AC12" s="116"/>
      <c r="AD12" s="116">
        <v>1</v>
      </c>
      <c r="AE12" s="116"/>
      <c r="AF12" s="199"/>
      <c r="AG12" s="116">
        <v>339</v>
      </c>
    </row>
    <row r="13" spans="1:33" ht="30" x14ac:dyDescent="0.25">
      <c r="A13" s="198" t="s">
        <v>25</v>
      </c>
      <c r="B13" s="116">
        <v>1</v>
      </c>
      <c r="C13" s="116">
        <v>8</v>
      </c>
      <c r="D13" s="116">
        <v>9</v>
      </c>
      <c r="E13" s="116">
        <v>3</v>
      </c>
      <c r="F13" s="116">
        <v>5</v>
      </c>
      <c r="G13" s="116">
        <v>65</v>
      </c>
      <c r="H13" s="116"/>
      <c r="I13" s="116">
        <v>17</v>
      </c>
      <c r="J13" s="116">
        <v>3</v>
      </c>
      <c r="K13" s="116"/>
      <c r="L13" s="116">
        <v>1</v>
      </c>
      <c r="M13" s="116">
        <v>9</v>
      </c>
      <c r="N13" s="116">
        <v>27</v>
      </c>
      <c r="O13" s="116">
        <v>72</v>
      </c>
      <c r="P13" s="116"/>
      <c r="Q13" s="116">
        <v>3</v>
      </c>
      <c r="R13" s="116">
        <v>1</v>
      </c>
      <c r="S13" s="116"/>
      <c r="T13" s="116">
        <v>4</v>
      </c>
      <c r="U13" s="116">
        <v>2</v>
      </c>
      <c r="V13" s="116">
        <v>3</v>
      </c>
      <c r="W13" s="116">
        <v>21</v>
      </c>
      <c r="X13" s="116">
        <v>9</v>
      </c>
      <c r="Y13" s="116">
        <v>5</v>
      </c>
      <c r="Z13" s="116">
        <v>4</v>
      </c>
      <c r="AA13" s="116">
        <v>28</v>
      </c>
      <c r="AB13" s="116">
        <v>1</v>
      </c>
      <c r="AC13" s="116">
        <v>2</v>
      </c>
      <c r="AD13" s="116">
        <v>5</v>
      </c>
      <c r="AE13" s="116"/>
      <c r="AF13" s="199"/>
      <c r="AG13" s="116">
        <v>308</v>
      </c>
    </row>
    <row r="14" spans="1:33" x14ac:dyDescent="0.25">
      <c r="A14" s="198" t="s">
        <v>476</v>
      </c>
      <c r="B14" s="116"/>
      <c r="C14" s="116">
        <v>2</v>
      </c>
      <c r="D14" s="116"/>
      <c r="E14" s="116"/>
      <c r="F14" s="116">
        <v>1</v>
      </c>
      <c r="G14" s="116">
        <v>2</v>
      </c>
      <c r="H14" s="116"/>
      <c r="I14" s="116"/>
      <c r="J14" s="116"/>
      <c r="K14" s="116">
        <v>44</v>
      </c>
      <c r="L14" s="116"/>
      <c r="M14" s="116">
        <v>21</v>
      </c>
      <c r="N14" s="116"/>
      <c r="O14" s="116"/>
      <c r="P14" s="116"/>
      <c r="Q14" s="116"/>
      <c r="R14" s="116">
        <v>4</v>
      </c>
      <c r="S14" s="116"/>
      <c r="T14" s="116">
        <v>44</v>
      </c>
      <c r="U14" s="116">
        <v>1</v>
      </c>
      <c r="V14" s="116"/>
      <c r="W14" s="116">
        <v>3</v>
      </c>
      <c r="X14" s="116"/>
      <c r="Y14" s="116"/>
      <c r="Z14" s="116"/>
      <c r="AA14" s="116">
        <v>42</v>
      </c>
      <c r="AB14" s="116"/>
      <c r="AC14" s="116"/>
      <c r="AD14" s="116"/>
      <c r="AE14" s="116"/>
      <c r="AF14" s="199"/>
      <c r="AG14" s="116">
        <v>164</v>
      </c>
    </row>
    <row r="15" spans="1:33" x14ac:dyDescent="0.25">
      <c r="A15" s="198" t="s">
        <v>220</v>
      </c>
      <c r="B15" s="116"/>
      <c r="C15" s="116">
        <v>3</v>
      </c>
      <c r="D15" s="116">
        <v>1</v>
      </c>
      <c r="E15" s="116">
        <v>3</v>
      </c>
      <c r="F15" s="116">
        <v>1</v>
      </c>
      <c r="G15" s="116">
        <v>25</v>
      </c>
      <c r="H15" s="116">
        <v>88</v>
      </c>
      <c r="I15" s="116"/>
      <c r="J15" s="116"/>
      <c r="K15" s="116"/>
      <c r="L15" s="116"/>
      <c r="M15" s="116">
        <v>5</v>
      </c>
      <c r="N15" s="116">
        <v>1</v>
      </c>
      <c r="O15" s="116">
        <v>2</v>
      </c>
      <c r="P15" s="116">
        <v>1</v>
      </c>
      <c r="Q15" s="116">
        <v>3</v>
      </c>
      <c r="R15" s="116">
        <v>4</v>
      </c>
      <c r="S15" s="116"/>
      <c r="T15" s="116">
        <v>2</v>
      </c>
      <c r="U15" s="116">
        <v>1</v>
      </c>
      <c r="V15" s="116"/>
      <c r="W15" s="116">
        <v>4</v>
      </c>
      <c r="X15" s="116"/>
      <c r="Y15" s="116"/>
      <c r="Z15" s="116"/>
      <c r="AA15" s="116">
        <v>2</v>
      </c>
      <c r="AB15" s="116"/>
      <c r="AC15" s="116"/>
      <c r="AD15" s="116"/>
      <c r="AE15" s="116"/>
      <c r="AF15" s="199"/>
      <c r="AG15" s="116">
        <v>146</v>
      </c>
    </row>
    <row r="16" spans="1:33" ht="30" x14ac:dyDescent="0.25">
      <c r="A16" s="198" t="s">
        <v>477</v>
      </c>
      <c r="B16" s="116"/>
      <c r="C16" s="116"/>
      <c r="D16" s="116"/>
      <c r="E16" s="116"/>
      <c r="F16" s="116">
        <v>7</v>
      </c>
      <c r="G16" s="116">
        <v>21</v>
      </c>
      <c r="H16" s="116"/>
      <c r="I16" s="116">
        <v>2</v>
      </c>
      <c r="J16" s="116"/>
      <c r="K16" s="116">
        <v>1</v>
      </c>
      <c r="L16" s="116"/>
      <c r="M16" s="116">
        <v>100</v>
      </c>
      <c r="N16" s="116"/>
      <c r="O16" s="116">
        <v>1</v>
      </c>
      <c r="P16" s="116"/>
      <c r="Q16" s="116"/>
      <c r="R16" s="116"/>
      <c r="S16" s="116"/>
      <c r="T16" s="116">
        <v>2</v>
      </c>
      <c r="U16" s="116"/>
      <c r="V16" s="116"/>
      <c r="W16" s="116">
        <v>2</v>
      </c>
      <c r="X16" s="116"/>
      <c r="Y16" s="116"/>
      <c r="Z16" s="116"/>
      <c r="AA16" s="116">
        <v>2</v>
      </c>
      <c r="AB16" s="116"/>
      <c r="AC16" s="116"/>
      <c r="AD16" s="116"/>
      <c r="AE16" s="116"/>
      <c r="AF16" s="199"/>
      <c r="AG16" s="116">
        <v>138</v>
      </c>
    </row>
    <row r="17" spans="1:33" x14ac:dyDescent="0.25">
      <c r="A17" s="198" t="s">
        <v>236</v>
      </c>
      <c r="B17" s="116"/>
      <c r="C17" s="116">
        <v>33</v>
      </c>
      <c r="D17" s="116"/>
      <c r="E17" s="116"/>
      <c r="F17" s="116">
        <v>10</v>
      </c>
      <c r="G17" s="116"/>
      <c r="H17" s="116"/>
      <c r="I17" s="116"/>
      <c r="J17" s="116"/>
      <c r="K17" s="116"/>
      <c r="L17" s="116"/>
      <c r="M17" s="116">
        <v>13</v>
      </c>
      <c r="N17" s="116">
        <v>14</v>
      </c>
      <c r="O17" s="116"/>
      <c r="P17" s="116"/>
      <c r="Q17" s="116"/>
      <c r="R17" s="116">
        <v>1</v>
      </c>
      <c r="S17" s="116"/>
      <c r="T17" s="116">
        <v>4</v>
      </c>
      <c r="U17" s="116">
        <v>5</v>
      </c>
      <c r="V17" s="116"/>
      <c r="W17" s="116">
        <v>1</v>
      </c>
      <c r="X17" s="116"/>
      <c r="Y17" s="116"/>
      <c r="Z17" s="116">
        <v>1</v>
      </c>
      <c r="AA17" s="116"/>
      <c r="AB17" s="116"/>
      <c r="AC17" s="116"/>
      <c r="AD17" s="116"/>
      <c r="AE17" s="116"/>
      <c r="AF17" s="199"/>
      <c r="AG17" s="116">
        <v>82</v>
      </c>
    </row>
    <row r="18" spans="1:33" x14ac:dyDescent="0.25">
      <c r="A18" s="198" t="s">
        <v>32</v>
      </c>
      <c r="B18" s="116">
        <v>4</v>
      </c>
      <c r="C18" s="116">
        <v>3</v>
      </c>
      <c r="D18" s="116">
        <v>16</v>
      </c>
      <c r="E18" s="116">
        <v>6</v>
      </c>
      <c r="F18" s="116"/>
      <c r="G18" s="116">
        <v>1</v>
      </c>
      <c r="H18" s="116"/>
      <c r="I18" s="116"/>
      <c r="J18" s="116">
        <v>2</v>
      </c>
      <c r="K18" s="116">
        <v>3</v>
      </c>
      <c r="L18" s="116">
        <v>2</v>
      </c>
      <c r="M18" s="116"/>
      <c r="N18" s="116">
        <v>7</v>
      </c>
      <c r="O18" s="116"/>
      <c r="P18" s="116"/>
      <c r="Q18" s="116">
        <v>13</v>
      </c>
      <c r="R18" s="116">
        <v>1</v>
      </c>
      <c r="S18" s="116"/>
      <c r="T18" s="116"/>
      <c r="U18" s="116"/>
      <c r="V18" s="116">
        <v>1</v>
      </c>
      <c r="W18" s="116">
        <v>1</v>
      </c>
      <c r="X18" s="116"/>
      <c r="Y18" s="116"/>
      <c r="Z18" s="116"/>
      <c r="AA18" s="116">
        <v>8</v>
      </c>
      <c r="AB18" s="116">
        <v>1</v>
      </c>
      <c r="AC18" s="116"/>
      <c r="AD18" s="116">
        <v>1</v>
      </c>
      <c r="AE18" s="116">
        <v>1</v>
      </c>
      <c r="AF18" s="199"/>
      <c r="AG18" s="116">
        <v>71</v>
      </c>
    </row>
    <row r="19" spans="1:33" x14ac:dyDescent="0.25">
      <c r="A19" s="198" t="s">
        <v>28</v>
      </c>
      <c r="B19" s="116"/>
      <c r="C19" s="116">
        <v>3</v>
      </c>
      <c r="D19" s="116">
        <v>6</v>
      </c>
      <c r="E19" s="116">
        <v>9</v>
      </c>
      <c r="F19" s="116">
        <v>16</v>
      </c>
      <c r="G19" s="116"/>
      <c r="H19" s="116"/>
      <c r="I19" s="116"/>
      <c r="J19" s="116"/>
      <c r="K19" s="116"/>
      <c r="L19" s="116"/>
      <c r="M19" s="116">
        <v>14</v>
      </c>
      <c r="N19" s="116">
        <v>2</v>
      </c>
      <c r="O19" s="116"/>
      <c r="P19" s="116"/>
      <c r="Q19" s="116"/>
      <c r="R19" s="116"/>
      <c r="S19" s="116"/>
      <c r="T19" s="116"/>
      <c r="U19" s="116"/>
      <c r="V19" s="116"/>
      <c r="W19" s="116"/>
      <c r="X19" s="116"/>
      <c r="Y19" s="116"/>
      <c r="Z19" s="116"/>
      <c r="AA19" s="116">
        <v>16</v>
      </c>
      <c r="AB19" s="116"/>
      <c r="AC19" s="116"/>
      <c r="AD19" s="116">
        <v>1</v>
      </c>
      <c r="AE19" s="116"/>
      <c r="AF19" s="199"/>
      <c r="AG19" s="116">
        <v>67</v>
      </c>
    </row>
    <row r="20" spans="1:33" ht="30" x14ac:dyDescent="0.25">
      <c r="A20" s="198" t="s">
        <v>26</v>
      </c>
      <c r="B20" s="116"/>
      <c r="C20" s="116">
        <v>2</v>
      </c>
      <c r="D20" s="116">
        <v>4</v>
      </c>
      <c r="E20" s="116"/>
      <c r="F20" s="116"/>
      <c r="G20" s="116">
        <v>1</v>
      </c>
      <c r="H20" s="116"/>
      <c r="I20" s="116"/>
      <c r="J20" s="116">
        <v>3</v>
      </c>
      <c r="K20" s="116"/>
      <c r="L20" s="116"/>
      <c r="M20" s="116">
        <v>27</v>
      </c>
      <c r="N20" s="116">
        <v>4</v>
      </c>
      <c r="O20" s="116">
        <v>13</v>
      </c>
      <c r="P20" s="116"/>
      <c r="Q20" s="116">
        <v>10</v>
      </c>
      <c r="R20" s="116"/>
      <c r="S20" s="116"/>
      <c r="T20" s="116"/>
      <c r="U20" s="116"/>
      <c r="V20" s="116"/>
      <c r="W20" s="116"/>
      <c r="X20" s="116"/>
      <c r="Y20" s="116"/>
      <c r="Z20" s="116"/>
      <c r="AA20" s="116"/>
      <c r="AB20" s="116"/>
      <c r="AC20" s="116"/>
      <c r="AD20" s="116"/>
      <c r="AE20" s="116">
        <v>1</v>
      </c>
      <c r="AF20" s="199"/>
      <c r="AG20" s="116">
        <v>65</v>
      </c>
    </row>
    <row r="21" spans="1:33" ht="30" x14ac:dyDescent="0.25">
      <c r="A21" s="198" t="s">
        <v>239</v>
      </c>
      <c r="B21" s="116"/>
      <c r="C21" s="116">
        <v>4</v>
      </c>
      <c r="D21" s="116">
        <v>6</v>
      </c>
      <c r="E21" s="116"/>
      <c r="F21" s="116"/>
      <c r="G21" s="116">
        <v>39</v>
      </c>
      <c r="H21" s="116"/>
      <c r="I21" s="116"/>
      <c r="J21" s="116"/>
      <c r="K21" s="116">
        <v>2</v>
      </c>
      <c r="L21" s="116"/>
      <c r="M21" s="116">
        <v>8</v>
      </c>
      <c r="N21" s="116">
        <v>1</v>
      </c>
      <c r="O21" s="116"/>
      <c r="P21" s="116"/>
      <c r="Q21" s="116"/>
      <c r="R21" s="116"/>
      <c r="S21" s="116"/>
      <c r="T21" s="116"/>
      <c r="U21" s="116">
        <v>1</v>
      </c>
      <c r="V21" s="116"/>
      <c r="W21" s="116">
        <v>2</v>
      </c>
      <c r="X21" s="116"/>
      <c r="Y21" s="116"/>
      <c r="Z21" s="116"/>
      <c r="AA21" s="116"/>
      <c r="AB21" s="116"/>
      <c r="AC21" s="116">
        <v>1</v>
      </c>
      <c r="AD21" s="116"/>
      <c r="AE21" s="116"/>
      <c r="AF21" s="199"/>
      <c r="AG21" s="116">
        <v>64</v>
      </c>
    </row>
    <row r="22" spans="1:33" x14ac:dyDescent="0.25">
      <c r="A22" s="198" t="s">
        <v>219</v>
      </c>
      <c r="B22" s="116">
        <v>7</v>
      </c>
      <c r="C22" s="116">
        <v>2</v>
      </c>
      <c r="D22" s="116">
        <v>5</v>
      </c>
      <c r="E22" s="116">
        <v>1</v>
      </c>
      <c r="F22" s="116">
        <v>2</v>
      </c>
      <c r="G22" s="116">
        <v>18</v>
      </c>
      <c r="H22" s="116"/>
      <c r="I22" s="116"/>
      <c r="J22" s="116">
        <v>1</v>
      </c>
      <c r="K22" s="116">
        <v>5</v>
      </c>
      <c r="L22" s="116"/>
      <c r="M22" s="116">
        <v>5</v>
      </c>
      <c r="N22" s="116"/>
      <c r="O22" s="116">
        <v>4</v>
      </c>
      <c r="P22" s="116"/>
      <c r="Q22" s="116"/>
      <c r="R22" s="116"/>
      <c r="S22" s="116"/>
      <c r="T22" s="116"/>
      <c r="U22" s="116"/>
      <c r="V22" s="116">
        <v>3</v>
      </c>
      <c r="W22" s="116">
        <v>1</v>
      </c>
      <c r="X22" s="116"/>
      <c r="Y22" s="116"/>
      <c r="Z22" s="116"/>
      <c r="AA22" s="116">
        <v>7</v>
      </c>
      <c r="AB22" s="116"/>
      <c r="AC22" s="116"/>
      <c r="AD22" s="116"/>
      <c r="AE22" s="116"/>
      <c r="AF22" s="199"/>
      <c r="AG22" s="116">
        <v>61</v>
      </c>
    </row>
    <row r="23" spans="1:33" ht="30" x14ac:dyDescent="0.25">
      <c r="A23" s="198" t="s">
        <v>241</v>
      </c>
      <c r="B23" s="116"/>
      <c r="C23" s="116">
        <v>1</v>
      </c>
      <c r="D23" s="116">
        <v>6</v>
      </c>
      <c r="E23" s="116"/>
      <c r="F23" s="116"/>
      <c r="G23" s="116">
        <v>19</v>
      </c>
      <c r="H23" s="116"/>
      <c r="I23" s="116"/>
      <c r="J23" s="116"/>
      <c r="K23" s="116">
        <v>2</v>
      </c>
      <c r="L23" s="116"/>
      <c r="M23" s="116">
        <v>32</v>
      </c>
      <c r="N23" s="116"/>
      <c r="O23" s="116"/>
      <c r="P23" s="116"/>
      <c r="Q23" s="116"/>
      <c r="R23" s="116"/>
      <c r="S23" s="116"/>
      <c r="T23" s="116"/>
      <c r="U23" s="116"/>
      <c r="V23" s="116"/>
      <c r="W23" s="116"/>
      <c r="X23" s="116"/>
      <c r="Y23" s="116"/>
      <c r="Z23" s="116"/>
      <c r="AA23" s="116"/>
      <c r="AB23" s="116"/>
      <c r="AC23" s="116"/>
      <c r="AD23" s="116"/>
      <c r="AE23" s="116"/>
      <c r="AF23" s="199"/>
      <c r="AG23" s="116">
        <v>60</v>
      </c>
    </row>
    <row r="24" spans="1:33" x14ac:dyDescent="0.25">
      <c r="A24" s="198" t="s">
        <v>242</v>
      </c>
      <c r="B24" s="116"/>
      <c r="C24" s="116">
        <v>1</v>
      </c>
      <c r="D24" s="116">
        <v>10</v>
      </c>
      <c r="E24" s="116">
        <v>1</v>
      </c>
      <c r="F24" s="116">
        <v>13</v>
      </c>
      <c r="G24" s="116"/>
      <c r="H24" s="116"/>
      <c r="I24" s="116">
        <v>4</v>
      </c>
      <c r="J24" s="116">
        <v>4</v>
      </c>
      <c r="K24" s="116">
        <v>2</v>
      </c>
      <c r="L24" s="116"/>
      <c r="M24" s="116"/>
      <c r="N24" s="116">
        <v>4</v>
      </c>
      <c r="O24" s="116"/>
      <c r="P24" s="116"/>
      <c r="Q24" s="116">
        <v>4</v>
      </c>
      <c r="R24" s="116"/>
      <c r="S24" s="116"/>
      <c r="T24" s="116"/>
      <c r="U24" s="116">
        <v>2</v>
      </c>
      <c r="V24" s="116">
        <v>1</v>
      </c>
      <c r="W24" s="116">
        <v>5</v>
      </c>
      <c r="X24" s="116"/>
      <c r="Y24" s="116">
        <v>1</v>
      </c>
      <c r="Z24" s="116"/>
      <c r="AA24" s="116">
        <v>4</v>
      </c>
      <c r="AB24" s="116"/>
      <c r="AC24" s="116">
        <v>3</v>
      </c>
      <c r="AD24" s="116"/>
      <c r="AE24" s="116"/>
      <c r="AF24" s="199"/>
      <c r="AG24" s="116">
        <v>59</v>
      </c>
    </row>
    <row r="25" spans="1:33" ht="30" x14ac:dyDescent="0.25">
      <c r="A25" s="198" t="s">
        <v>210</v>
      </c>
      <c r="B25" s="116">
        <v>3</v>
      </c>
      <c r="C25" s="116">
        <v>12</v>
      </c>
      <c r="D25" s="116">
        <v>3</v>
      </c>
      <c r="E25" s="116"/>
      <c r="F25" s="116"/>
      <c r="G25" s="116"/>
      <c r="H25" s="116"/>
      <c r="I25" s="116"/>
      <c r="J25" s="116"/>
      <c r="K25" s="116"/>
      <c r="L25" s="116"/>
      <c r="M25" s="116">
        <v>17</v>
      </c>
      <c r="N25" s="116">
        <v>13</v>
      </c>
      <c r="O25" s="116">
        <v>4</v>
      </c>
      <c r="P25" s="116"/>
      <c r="Q25" s="116"/>
      <c r="R25" s="116"/>
      <c r="S25" s="116"/>
      <c r="T25" s="116"/>
      <c r="U25" s="116">
        <v>1</v>
      </c>
      <c r="V25" s="116"/>
      <c r="W25" s="116">
        <v>2</v>
      </c>
      <c r="X25" s="116"/>
      <c r="Y25" s="116"/>
      <c r="Z25" s="116"/>
      <c r="AA25" s="116">
        <v>1</v>
      </c>
      <c r="AB25" s="116"/>
      <c r="AC25" s="116"/>
      <c r="AD25" s="116">
        <v>1</v>
      </c>
      <c r="AE25" s="116"/>
      <c r="AF25" s="199"/>
      <c r="AG25" s="116">
        <v>57</v>
      </c>
    </row>
    <row r="26" spans="1:33" ht="30" x14ac:dyDescent="0.25">
      <c r="A26" s="198" t="s">
        <v>23</v>
      </c>
      <c r="B26" s="116">
        <v>1</v>
      </c>
      <c r="C26" s="116"/>
      <c r="D26" s="116">
        <v>25</v>
      </c>
      <c r="E26" s="116"/>
      <c r="F26" s="116"/>
      <c r="G26" s="116"/>
      <c r="H26" s="116"/>
      <c r="I26" s="116">
        <v>2</v>
      </c>
      <c r="J26" s="116"/>
      <c r="K26" s="116"/>
      <c r="L26" s="116"/>
      <c r="M26" s="116">
        <v>1</v>
      </c>
      <c r="N26" s="116">
        <v>6</v>
      </c>
      <c r="O26" s="116">
        <v>2</v>
      </c>
      <c r="P26" s="116"/>
      <c r="Q26" s="116">
        <v>1</v>
      </c>
      <c r="R26" s="116"/>
      <c r="S26" s="116"/>
      <c r="T26" s="116"/>
      <c r="U26" s="116">
        <v>1</v>
      </c>
      <c r="V26" s="116"/>
      <c r="W26" s="116"/>
      <c r="X26" s="116">
        <v>1</v>
      </c>
      <c r="Y26" s="116"/>
      <c r="Z26" s="116"/>
      <c r="AA26" s="116"/>
      <c r="AB26" s="116"/>
      <c r="AC26" s="116">
        <v>1</v>
      </c>
      <c r="AD26" s="116">
        <v>1</v>
      </c>
      <c r="AE26" s="116">
        <v>1</v>
      </c>
      <c r="AF26" s="199"/>
      <c r="AG26" s="116">
        <v>43</v>
      </c>
    </row>
    <row r="27" spans="1:33" ht="30" x14ac:dyDescent="0.25">
      <c r="A27" s="198" t="s">
        <v>478</v>
      </c>
      <c r="B27" s="116"/>
      <c r="C27" s="116">
        <v>1</v>
      </c>
      <c r="D27" s="116">
        <v>3</v>
      </c>
      <c r="E27" s="116">
        <v>7</v>
      </c>
      <c r="F27" s="116">
        <v>2</v>
      </c>
      <c r="G27" s="116"/>
      <c r="H27" s="116"/>
      <c r="I27" s="116"/>
      <c r="J27" s="116"/>
      <c r="K27" s="116"/>
      <c r="L27" s="116"/>
      <c r="M27" s="116">
        <v>9</v>
      </c>
      <c r="N27" s="116">
        <v>1</v>
      </c>
      <c r="O27" s="116"/>
      <c r="P27" s="116"/>
      <c r="Q27" s="116"/>
      <c r="R27" s="116">
        <v>1</v>
      </c>
      <c r="S27" s="116"/>
      <c r="T27" s="116">
        <v>16</v>
      </c>
      <c r="U27" s="116"/>
      <c r="V27" s="116"/>
      <c r="W27" s="116"/>
      <c r="X27" s="116"/>
      <c r="Y27" s="116"/>
      <c r="Z27" s="116"/>
      <c r="AA27" s="116">
        <v>2</v>
      </c>
      <c r="AB27" s="116"/>
      <c r="AC27" s="116"/>
      <c r="AD27" s="116"/>
      <c r="AE27" s="116"/>
      <c r="AF27" s="199"/>
      <c r="AG27" s="116">
        <v>42</v>
      </c>
    </row>
    <row r="28" spans="1:33" ht="30" x14ac:dyDescent="0.25">
      <c r="A28" s="198" t="s">
        <v>479</v>
      </c>
      <c r="B28" s="116"/>
      <c r="C28" s="116"/>
      <c r="D28" s="116">
        <v>2</v>
      </c>
      <c r="E28" s="116"/>
      <c r="F28" s="116">
        <v>3</v>
      </c>
      <c r="G28" s="116"/>
      <c r="H28" s="116"/>
      <c r="I28" s="116"/>
      <c r="J28" s="116"/>
      <c r="K28" s="116"/>
      <c r="L28" s="116"/>
      <c r="M28" s="116">
        <v>20</v>
      </c>
      <c r="N28" s="116"/>
      <c r="O28" s="116"/>
      <c r="P28" s="116"/>
      <c r="Q28" s="116"/>
      <c r="R28" s="116"/>
      <c r="S28" s="116"/>
      <c r="T28" s="116"/>
      <c r="U28" s="116"/>
      <c r="V28" s="116">
        <v>2</v>
      </c>
      <c r="W28" s="116">
        <v>5</v>
      </c>
      <c r="X28" s="116"/>
      <c r="Y28" s="116"/>
      <c r="Z28" s="116">
        <v>1</v>
      </c>
      <c r="AA28" s="116"/>
      <c r="AB28" s="116"/>
      <c r="AC28" s="116"/>
      <c r="AD28" s="116"/>
      <c r="AE28" s="116"/>
      <c r="AF28" s="199"/>
      <c r="AG28" s="116">
        <v>33</v>
      </c>
    </row>
    <row r="29" spans="1:33" x14ac:dyDescent="0.25">
      <c r="A29" s="198" t="s">
        <v>21</v>
      </c>
      <c r="B29" s="116"/>
      <c r="C29" s="116"/>
      <c r="D29" s="116"/>
      <c r="E29" s="116"/>
      <c r="F29" s="116">
        <v>2</v>
      </c>
      <c r="G29" s="116"/>
      <c r="H29" s="116"/>
      <c r="I29" s="116">
        <v>15</v>
      </c>
      <c r="J29" s="116"/>
      <c r="K29" s="116"/>
      <c r="L29" s="116">
        <v>1</v>
      </c>
      <c r="M29" s="116"/>
      <c r="N29" s="116"/>
      <c r="O29" s="116"/>
      <c r="P29" s="116"/>
      <c r="Q29" s="116">
        <v>7</v>
      </c>
      <c r="R29" s="116"/>
      <c r="S29" s="116"/>
      <c r="T29" s="116"/>
      <c r="U29" s="116"/>
      <c r="V29" s="116"/>
      <c r="W29" s="116">
        <v>4</v>
      </c>
      <c r="X29" s="116"/>
      <c r="Y29" s="116"/>
      <c r="Z29" s="116"/>
      <c r="AA29" s="116">
        <v>2</v>
      </c>
      <c r="AB29" s="116"/>
      <c r="AC29" s="116"/>
      <c r="AD29" s="116"/>
      <c r="AE29" s="116"/>
      <c r="AF29" s="199"/>
      <c r="AG29" s="116">
        <v>31</v>
      </c>
    </row>
    <row r="30" spans="1:33" x14ac:dyDescent="0.25">
      <c r="A30" s="198" t="s">
        <v>235</v>
      </c>
      <c r="B30" s="116">
        <v>2</v>
      </c>
      <c r="C30" s="116"/>
      <c r="D30" s="116"/>
      <c r="E30" s="116"/>
      <c r="F30" s="116"/>
      <c r="G30" s="116">
        <v>9</v>
      </c>
      <c r="H30" s="116"/>
      <c r="I30" s="116">
        <v>4</v>
      </c>
      <c r="J30" s="116"/>
      <c r="K30" s="116"/>
      <c r="L30" s="116"/>
      <c r="M30" s="116"/>
      <c r="N30" s="116">
        <v>5</v>
      </c>
      <c r="O30" s="116">
        <v>2</v>
      </c>
      <c r="P30" s="116"/>
      <c r="Q30" s="116"/>
      <c r="R30" s="116">
        <v>1</v>
      </c>
      <c r="S30" s="116"/>
      <c r="T30" s="116"/>
      <c r="U30" s="116"/>
      <c r="V30" s="116"/>
      <c r="W30" s="116"/>
      <c r="X30" s="116"/>
      <c r="Y30" s="116"/>
      <c r="Z30" s="116"/>
      <c r="AA30" s="116">
        <v>3</v>
      </c>
      <c r="AB30" s="116"/>
      <c r="AC30" s="116"/>
      <c r="AD30" s="116"/>
      <c r="AE30" s="116"/>
      <c r="AF30" s="199"/>
      <c r="AG30" s="116">
        <v>26</v>
      </c>
    </row>
    <row r="31" spans="1:33" x14ac:dyDescent="0.25">
      <c r="A31" s="198" t="s">
        <v>218</v>
      </c>
      <c r="B31" s="116">
        <v>5</v>
      </c>
      <c r="C31" s="116">
        <v>1</v>
      </c>
      <c r="D31" s="116">
        <v>3</v>
      </c>
      <c r="E31" s="116">
        <v>1</v>
      </c>
      <c r="F31" s="116">
        <v>1</v>
      </c>
      <c r="G31" s="116">
        <v>6</v>
      </c>
      <c r="H31" s="116"/>
      <c r="I31" s="116"/>
      <c r="J31" s="116"/>
      <c r="K31" s="116">
        <v>1</v>
      </c>
      <c r="L31" s="116"/>
      <c r="M31" s="116">
        <v>1</v>
      </c>
      <c r="N31" s="116">
        <v>1</v>
      </c>
      <c r="O31" s="116">
        <v>2</v>
      </c>
      <c r="P31" s="116"/>
      <c r="Q31" s="116">
        <v>2</v>
      </c>
      <c r="R31" s="116"/>
      <c r="S31" s="116"/>
      <c r="T31" s="116">
        <v>2</v>
      </c>
      <c r="U31" s="116"/>
      <c r="V31" s="116"/>
      <c r="W31" s="116"/>
      <c r="X31" s="116"/>
      <c r="Y31" s="116"/>
      <c r="Z31" s="116"/>
      <c r="AA31" s="116"/>
      <c r="AB31" s="116"/>
      <c r="AC31" s="116"/>
      <c r="AD31" s="116"/>
      <c r="AE31" s="116"/>
      <c r="AF31" s="199"/>
      <c r="AG31" s="116">
        <v>26</v>
      </c>
    </row>
    <row r="32" spans="1:33" ht="30" x14ac:dyDescent="0.25">
      <c r="A32" s="198" t="s">
        <v>480</v>
      </c>
      <c r="B32" s="116"/>
      <c r="C32" s="116"/>
      <c r="D32" s="116"/>
      <c r="E32" s="116"/>
      <c r="F32" s="116"/>
      <c r="G32" s="116"/>
      <c r="H32" s="116"/>
      <c r="I32" s="116"/>
      <c r="J32" s="116"/>
      <c r="K32" s="116">
        <v>3</v>
      </c>
      <c r="L32" s="116"/>
      <c r="M32" s="116">
        <v>17</v>
      </c>
      <c r="N32" s="116">
        <v>2</v>
      </c>
      <c r="O32" s="116"/>
      <c r="P32" s="116"/>
      <c r="Q32" s="116">
        <v>4</v>
      </c>
      <c r="R32" s="116"/>
      <c r="S32" s="116"/>
      <c r="T32" s="116"/>
      <c r="U32" s="116"/>
      <c r="V32" s="116"/>
      <c r="W32" s="116"/>
      <c r="X32" s="116"/>
      <c r="Y32" s="116"/>
      <c r="Z32" s="116"/>
      <c r="AA32" s="116"/>
      <c r="AB32" s="116"/>
      <c r="AC32" s="116"/>
      <c r="AD32" s="116"/>
      <c r="AE32" s="116"/>
      <c r="AF32" s="199"/>
      <c r="AG32" s="116">
        <v>26</v>
      </c>
    </row>
    <row r="33" spans="1:33" ht="30" x14ac:dyDescent="0.25">
      <c r="A33" s="198" t="s">
        <v>259</v>
      </c>
      <c r="B33" s="116"/>
      <c r="C33" s="116"/>
      <c r="D33" s="116"/>
      <c r="E33" s="116"/>
      <c r="F33" s="116">
        <v>4</v>
      </c>
      <c r="G33" s="116"/>
      <c r="H33" s="116"/>
      <c r="I33" s="116"/>
      <c r="J33" s="116"/>
      <c r="K33" s="116"/>
      <c r="L33" s="116"/>
      <c r="M33" s="116">
        <v>21</v>
      </c>
      <c r="N33" s="116"/>
      <c r="O33" s="116"/>
      <c r="P33" s="116"/>
      <c r="Q33" s="116"/>
      <c r="R33" s="116"/>
      <c r="S33" s="116"/>
      <c r="T33" s="116"/>
      <c r="U33" s="116"/>
      <c r="V33" s="116"/>
      <c r="W33" s="116"/>
      <c r="X33" s="116"/>
      <c r="Y33" s="116"/>
      <c r="Z33" s="116"/>
      <c r="AA33" s="116"/>
      <c r="AB33" s="116"/>
      <c r="AC33" s="116"/>
      <c r="AD33" s="116"/>
      <c r="AE33" s="116"/>
      <c r="AF33" s="199"/>
      <c r="AG33" s="116">
        <v>25</v>
      </c>
    </row>
    <row r="34" spans="1:33" x14ac:dyDescent="0.25">
      <c r="A34" s="198" t="s">
        <v>481</v>
      </c>
      <c r="B34" s="116"/>
      <c r="C34" s="116"/>
      <c r="D34" s="116">
        <v>1</v>
      </c>
      <c r="E34" s="116">
        <v>2</v>
      </c>
      <c r="F34" s="116"/>
      <c r="G34" s="116"/>
      <c r="H34" s="116"/>
      <c r="I34" s="116"/>
      <c r="J34" s="116"/>
      <c r="K34" s="116"/>
      <c r="L34" s="116"/>
      <c r="M34" s="116">
        <v>14</v>
      </c>
      <c r="N34" s="116"/>
      <c r="O34" s="116"/>
      <c r="P34" s="116"/>
      <c r="Q34" s="116"/>
      <c r="R34" s="116"/>
      <c r="S34" s="116"/>
      <c r="T34" s="116"/>
      <c r="U34" s="116"/>
      <c r="V34" s="116"/>
      <c r="W34" s="116"/>
      <c r="X34" s="116"/>
      <c r="Y34" s="116"/>
      <c r="Z34" s="116"/>
      <c r="AA34" s="116"/>
      <c r="AB34" s="116"/>
      <c r="AC34" s="116"/>
      <c r="AD34" s="116"/>
      <c r="AE34" s="116"/>
      <c r="AF34" s="199"/>
      <c r="AG34" s="116">
        <v>17</v>
      </c>
    </row>
    <row r="35" spans="1:33" x14ac:dyDescent="0.25">
      <c r="A35" s="198" t="s">
        <v>238</v>
      </c>
      <c r="B35" s="116">
        <v>2</v>
      </c>
      <c r="C35" s="116">
        <v>3</v>
      </c>
      <c r="D35" s="116"/>
      <c r="E35" s="116"/>
      <c r="F35" s="116"/>
      <c r="G35" s="116">
        <v>1</v>
      </c>
      <c r="H35" s="116"/>
      <c r="I35" s="116"/>
      <c r="J35" s="116"/>
      <c r="K35" s="116"/>
      <c r="L35" s="116"/>
      <c r="M35" s="116">
        <v>2</v>
      </c>
      <c r="N35" s="116">
        <v>3</v>
      </c>
      <c r="O35" s="116"/>
      <c r="P35" s="116"/>
      <c r="Q35" s="116"/>
      <c r="R35" s="116"/>
      <c r="S35" s="116"/>
      <c r="T35" s="116"/>
      <c r="U35" s="116">
        <v>1</v>
      </c>
      <c r="V35" s="116"/>
      <c r="W35" s="116"/>
      <c r="X35" s="116"/>
      <c r="Y35" s="116"/>
      <c r="Z35" s="116"/>
      <c r="AA35" s="116"/>
      <c r="AB35" s="116"/>
      <c r="AC35" s="116"/>
      <c r="AD35" s="116"/>
      <c r="AE35" s="116"/>
      <c r="AF35" s="199"/>
      <c r="AG35" s="116">
        <v>12</v>
      </c>
    </row>
    <row r="36" spans="1:33" ht="45" x14ac:dyDescent="0.25">
      <c r="A36" s="198" t="s">
        <v>439</v>
      </c>
      <c r="B36" s="116"/>
      <c r="C36" s="116"/>
      <c r="D36" s="116"/>
      <c r="E36" s="116">
        <v>1</v>
      </c>
      <c r="F36" s="116">
        <v>1</v>
      </c>
      <c r="G36" s="116"/>
      <c r="H36" s="116">
        <v>4</v>
      </c>
      <c r="I36" s="116"/>
      <c r="J36" s="116"/>
      <c r="K36" s="116"/>
      <c r="L36" s="116"/>
      <c r="M36" s="116"/>
      <c r="N36" s="116"/>
      <c r="O36" s="116"/>
      <c r="P36" s="116"/>
      <c r="Q36" s="116">
        <v>1</v>
      </c>
      <c r="R36" s="116"/>
      <c r="S36" s="116"/>
      <c r="T36" s="116"/>
      <c r="U36" s="116"/>
      <c r="V36" s="116"/>
      <c r="W36" s="116"/>
      <c r="X36" s="116"/>
      <c r="Y36" s="116">
        <v>3</v>
      </c>
      <c r="Z36" s="116"/>
      <c r="AA36" s="116"/>
      <c r="AB36" s="116"/>
      <c r="AC36" s="116"/>
      <c r="AD36" s="116"/>
      <c r="AE36" s="116">
        <v>2</v>
      </c>
      <c r="AF36" s="199"/>
      <c r="AG36" s="116">
        <v>12</v>
      </c>
    </row>
    <row r="37" spans="1:33" x14ac:dyDescent="0.25">
      <c r="A37" s="198" t="s">
        <v>45</v>
      </c>
      <c r="B37" s="116"/>
      <c r="C37" s="116"/>
      <c r="D37" s="116"/>
      <c r="E37" s="116"/>
      <c r="F37" s="116">
        <v>2</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99"/>
      <c r="AG37" s="116">
        <v>2</v>
      </c>
    </row>
    <row r="38" spans="1:33" ht="30" x14ac:dyDescent="0.25">
      <c r="A38" s="198" t="s">
        <v>482</v>
      </c>
      <c r="B38" s="116"/>
      <c r="C38" s="116"/>
      <c r="D38" s="116"/>
      <c r="E38" s="116"/>
      <c r="F38" s="116"/>
      <c r="G38" s="116"/>
      <c r="H38" s="116"/>
      <c r="I38" s="116"/>
      <c r="J38" s="116"/>
      <c r="K38" s="116"/>
      <c r="L38" s="116"/>
      <c r="M38" s="116"/>
      <c r="N38" s="116"/>
      <c r="O38" s="116"/>
      <c r="P38" s="116"/>
      <c r="Q38" s="116"/>
      <c r="R38" s="116"/>
      <c r="S38" s="116"/>
      <c r="T38" s="116"/>
      <c r="U38" s="116"/>
      <c r="V38" s="116"/>
      <c r="W38" s="116">
        <v>2</v>
      </c>
      <c r="X38" s="116"/>
      <c r="Y38" s="116"/>
      <c r="Z38" s="116"/>
      <c r="AA38" s="116"/>
      <c r="AB38" s="116"/>
      <c r="AC38" s="116"/>
      <c r="AD38" s="116"/>
      <c r="AE38" s="116"/>
      <c r="AF38" s="199"/>
      <c r="AG38" s="116">
        <v>2</v>
      </c>
    </row>
    <row r="39" spans="1:33" ht="30" x14ac:dyDescent="0.25">
      <c r="A39" s="198" t="s">
        <v>483</v>
      </c>
      <c r="B39" s="116"/>
      <c r="C39" s="116"/>
      <c r="D39" s="116"/>
      <c r="E39" s="116"/>
      <c r="F39" s="116"/>
      <c r="G39" s="116"/>
      <c r="H39" s="116"/>
      <c r="I39" s="116"/>
      <c r="J39" s="116"/>
      <c r="K39" s="116"/>
      <c r="L39" s="116"/>
      <c r="M39" s="116">
        <v>2</v>
      </c>
      <c r="N39" s="116"/>
      <c r="O39" s="116"/>
      <c r="P39" s="116"/>
      <c r="Q39" s="116"/>
      <c r="R39" s="116"/>
      <c r="S39" s="116"/>
      <c r="T39" s="116"/>
      <c r="U39" s="116"/>
      <c r="V39" s="116"/>
      <c r="W39" s="116"/>
      <c r="X39" s="116"/>
      <c r="Y39" s="116"/>
      <c r="Z39" s="116"/>
      <c r="AA39" s="116"/>
      <c r="AB39" s="116"/>
      <c r="AC39" s="116"/>
      <c r="AD39" s="116"/>
      <c r="AE39" s="116"/>
      <c r="AF39" s="199"/>
      <c r="AG39" s="116">
        <v>2</v>
      </c>
    </row>
    <row r="40" spans="1:33" x14ac:dyDescent="0.25">
      <c r="A40" s="198" t="s">
        <v>484</v>
      </c>
      <c r="B40" s="116"/>
      <c r="C40" s="116"/>
      <c r="D40" s="116"/>
      <c r="E40" s="116">
        <v>1</v>
      </c>
      <c r="F40" s="116">
        <v>1</v>
      </c>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99"/>
      <c r="AG40" s="116">
        <v>2</v>
      </c>
    </row>
    <row r="41" spans="1:33" ht="30" x14ac:dyDescent="0.25">
      <c r="A41" s="198" t="s">
        <v>258</v>
      </c>
      <c r="B41" s="116"/>
      <c r="C41" s="116"/>
      <c r="D41" s="116"/>
      <c r="E41" s="116"/>
      <c r="F41" s="116">
        <v>1</v>
      </c>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99"/>
      <c r="AG41" s="116">
        <v>1</v>
      </c>
    </row>
    <row r="42" spans="1:33" ht="30" x14ac:dyDescent="0.25">
      <c r="A42" s="198" t="s">
        <v>485</v>
      </c>
      <c r="B42" s="116"/>
      <c r="C42" s="116"/>
      <c r="D42" s="116"/>
      <c r="E42" s="116"/>
      <c r="F42" s="116">
        <v>1</v>
      </c>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99"/>
      <c r="AG42" s="116">
        <v>1</v>
      </c>
    </row>
    <row r="43" spans="1:33" ht="30" x14ac:dyDescent="0.25">
      <c r="A43" s="198" t="s">
        <v>486</v>
      </c>
      <c r="B43" s="116"/>
      <c r="C43" s="116"/>
      <c r="D43" s="116"/>
      <c r="E43" s="116"/>
      <c r="F43" s="116"/>
      <c r="G43" s="116"/>
      <c r="H43" s="116"/>
      <c r="I43" s="116"/>
      <c r="J43" s="116"/>
      <c r="K43" s="116"/>
      <c r="L43" s="116"/>
      <c r="M43" s="116">
        <v>1</v>
      </c>
      <c r="N43" s="116"/>
      <c r="O43" s="116"/>
      <c r="P43" s="116"/>
      <c r="Q43" s="116"/>
      <c r="R43" s="116"/>
      <c r="S43" s="116"/>
      <c r="T43" s="116"/>
      <c r="U43" s="116"/>
      <c r="V43" s="116"/>
      <c r="W43" s="116"/>
      <c r="X43" s="116"/>
      <c r="Y43" s="116"/>
      <c r="Z43" s="116"/>
      <c r="AA43" s="116"/>
      <c r="AB43" s="116"/>
      <c r="AC43" s="116"/>
      <c r="AD43" s="116"/>
      <c r="AE43" s="116"/>
      <c r="AF43" s="199"/>
      <c r="AG43" s="116">
        <v>1</v>
      </c>
    </row>
    <row r="44" spans="1:33" ht="45" x14ac:dyDescent="0.25">
      <c r="A44" s="198" t="s">
        <v>487</v>
      </c>
      <c r="B44" s="116">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99"/>
      <c r="AG44" s="116">
        <v>1</v>
      </c>
    </row>
    <row r="45" spans="1:33" ht="45" x14ac:dyDescent="0.25">
      <c r="A45" s="198" t="s">
        <v>488</v>
      </c>
      <c r="B45" s="116"/>
      <c r="C45" s="116"/>
      <c r="D45" s="116">
        <v>1</v>
      </c>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99"/>
      <c r="AG45" s="116">
        <v>1</v>
      </c>
    </row>
    <row r="46" spans="1:33" x14ac:dyDescent="0.25">
      <c r="A46" s="200" t="s">
        <v>232</v>
      </c>
      <c r="B46" s="115">
        <v>1107</v>
      </c>
      <c r="C46" s="115">
        <v>847</v>
      </c>
      <c r="D46" s="115">
        <v>1905</v>
      </c>
      <c r="E46" s="115">
        <v>324</v>
      </c>
      <c r="F46" s="115">
        <v>2203</v>
      </c>
      <c r="G46" s="115">
        <v>3474</v>
      </c>
      <c r="H46" s="115">
        <v>208</v>
      </c>
      <c r="I46" s="115">
        <v>519</v>
      </c>
      <c r="J46" s="115">
        <v>136</v>
      </c>
      <c r="K46" s="115">
        <v>233</v>
      </c>
      <c r="L46" s="115">
        <v>138</v>
      </c>
      <c r="M46" s="115">
        <v>1045</v>
      </c>
      <c r="N46" s="115">
        <v>2261</v>
      </c>
      <c r="O46" s="115">
        <v>2045</v>
      </c>
      <c r="P46" s="115">
        <v>404</v>
      </c>
      <c r="Q46" s="115">
        <v>685</v>
      </c>
      <c r="R46" s="115">
        <v>589</v>
      </c>
      <c r="S46" s="115">
        <v>50</v>
      </c>
      <c r="T46" s="115">
        <v>262</v>
      </c>
      <c r="U46" s="115">
        <v>357</v>
      </c>
      <c r="V46" s="115">
        <v>237</v>
      </c>
      <c r="W46" s="115">
        <v>1569</v>
      </c>
      <c r="X46" s="115">
        <v>392</v>
      </c>
      <c r="Y46" s="115">
        <v>83</v>
      </c>
      <c r="Z46" s="115">
        <v>150</v>
      </c>
      <c r="AA46" s="115">
        <v>993</v>
      </c>
      <c r="AB46" s="115">
        <v>36</v>
      </c>
      <c r="AC46" s="115">
        <v>290</v>
      </c>
      <c r="AD46" s="115">
        <v>682</v>
      </c>
      <c r="AE46" s="115">
        <v>661</v>
      </c>
      <c r="AF46" s="201"/>
      <c r="AG46" s="115">
        <v>23885</v>
      </c>
    </row>
    <row r="51" spans="1:34" ht="18.75" x14ac:dyDescent="0.3">
      <c r="A51" s="1237" t="s">
        <v>489</v>
      </c>
      <c r="B51" s="1238"/>
      <c r="C51" s="1238"/>
      <c r="D51" s="1238"/>
      <c r="E51" s="1238"/>
      <c r="F51" s="1238"/>
      <c r="G51" s="1238"/>
      <c r="H51" s="1238"/>
      <c r="I51" s="1238"/>
      <c r="J51" s="1238"/>
      <c r="K51" s="1238"/>
      <c r="L51" s="1238"/>
      <c r="M51" s="1238"/>
      <c r="N51" s="1238"/>
      <c r="O51" s="1238"/>
      <c r="P51" s="1238"/>
      <c r="Q51" s="1238"/>
      <c r="R51" s="1238"/>
      <c r="S51" s="1238"/>
      <c r="T51" s="1238"/>
      <c r="U51" s="1238"/>
      <c r="V51" s="1238"/>
      <c r="W51" s="1238"/>
      <c r="X51" s="1238"/>
      <c r="Y51" s="1238"/>
      <c r="Z51" s="1238"/>
      <c r="AA51" s="1238"/>
      <c r="AB51" s="1238"/>
      <c r="AC51" s="1238"/>
      <c r="AD51" s="1238"/>
      <c r="AE51" s="1238"/>
      <c r="AF51" s="1238"/>
      <c r="AG51" s="1238"/>
      <c r="AH51" s="1239"/>
    </row>
    <row r="52" spans="1:34" x14ac:dyDescent="0.25">
      <c r="A52" s="1232" t="s">
        <v>2</v>
      </c>
      <c r="B52" s="202"/>
      <c r="C52" s="1240" t="s">
        <v>86</v>
      </c>
      <c r="D52" s="1241"/>
      <c r="E52" s="1241"/>
      <c r="F52" s="1241"/>
      <c r="G52" s="1241"/>
      <c r="H52" s="1241"/>
      <c r="I52" s="1241"/>
      <c r="J52" s="1241"/>
      <c r="K52" s="1241"/>
      <c r="L52" s="1241"/>
      <c r="M52" s="1241"/>
      <c r="N52" s="1241"/>
      <c r="O52" s="1241"/>
      <c r="P52" s="1241"/>
      <c r="Q52" s="1241"/>
      <c r="R52" s="1241"/>
      <c r="S52" s="1241"/>
      <c r="T52" s="1241"/>
      <c r="U52" s="1241"/>
      <c r="V52" s="1241"/>
      <c r="W52" s="1241"/>
      <c r="X52" s="1241"/>
      <c r="Y52" s="1241"/>
      <c r="Z52" s="1241"/>
      <c r="AA52" s="1241"/>
      <c r="AB52" s="1241"/>
      <c r="AC52" s="1241"/>
      <c r="AD52" s="1241"/>
      <c r="AE52" s="1241"/>
      <c r="AF52" s="1241"/>
      <c r="AG52" s="1241"/>
      <c r="AH52" s="1242"/>
    </row>
    <row r="53" spans="1:34" ht="111" x14ac:dyDescent="0.25">
      <c r="A53" s="1233"/>
      <c r="B53" s="196" t="s">
        <v>450</v>
      </c>
      <c r="C53" s="196" t="s">
        <v>94</v>
      </c>
      <c r="D53" s="196" t="s">
        <v>95</v>
      </c>
      <c r="E53" s="196" t="s">
        <v>451</v>
      </c>
      <c r="F53" s="196" t="s">
        <v>452</v>
      </c>
      <c r="G53" s="196" t="s">
        <v>453</v>
      </c>
      <c r="H53" s="196" t="s">
        <v>454</v>
      </c>
      <c r="I53" s="196" t="s">
        <v>455</v>
      </c>
      <c r="J53" s="196" t="s">
        <v>456</v>
      </c>
      <c r="K53" s="196" t="s">
        <v>457</v>
      </c>
      <c r="L53" s="196" t="s">
        <v>103</v>
      </c>
      <c r="M53" s="196" t="s">
        <v>458</v>
      </c>
      <c r="N53" s="196" t="s">
        <v>105</v>
      </c>
      <c r="O53" s="196" t="s">
        <v>459</v>
      </c>
      <c r="P53" s="196" t="s">
        <v>460</v>
      </c>
      <c r="Q53" s="196" t="s">
        <v>461</v>
      </c>
      <c r="R53" s="196" t="s">
        <v>462</v>
      </c>
      <c r="S53" s="196" t="s">
        <v>110</v>
      </c>
      <c r="T53" s="196" t="s">
        <v>463</v>
      </c>
      <c r="U53" s="196" t="s">
        <v>464</v>
      </c>
      <c r="V53" s="196" t="s">
        <v>465</v>
      </c>
      <c r="W53" s="196" t="s">
        <v>466</v>
      </c>
      <c r="X53" s="196" t="s">
        <v>467</v>
      </c>
      <c r="Y53" s="196" t="s">
        <v>468</v>
      </c>
      <c r="Z53" s="196" t="s">
        <v>469</v>
      </c>
      <c r="AA53" s="196" t="s">
        <v>470</v>
      </c>
      <c r="AB53" s="196" t="s">
        <v>471</v>
      </c>
      <c r="AC53" s="196" t="s">
        <v>472</v>
      </c>
      <c r="AD53" s="196" t="s">
        <v>473</v>
      </c>
      <c r="AE53" s="196" t="s">
        <v>490</v>
      </c>
      <c r="AF53" s="196" t="s">
        <v>122</v>
      </c>
      <c r="AG53" s="196" t="s">
        <v>474</v>
      </c>
      <c r="AH53" s="196" t="s">
        <v>232</v>
      </c>
    </row>
    <row r="54" spans="1:34" x14ac:dyDescent="0.25">
      <c r="A54" s="116" t="s">
        <v>15</v>
      </c>
      <c r="B54" s="203">
        <v>46</v>
      </c>
      <c r="C54" s="203">
        <v>276</v>
      </c>
      <c r="D54" s="203">
        <v>51</v>
      </c>
      <c r="E54" s="203">
        <v>7</v>
      </c>
      <c r="F54" s="203">
        <v>58</v>
      </c>
      <c r="G54" s="203">
        <v>76</v>
      </c>
      <c r="H54" s="203"/>
      <c r="I54" s="203">
        <v>16</v>
      </c>
      <c r="J54" s="203">
        <v>3</v>
      </c>
      <c r="K54" s="203">
        <v>12</v>
      </c>
      <c r="L54" s="203">
        <v>11</v>
      </c>
      <c r="M54" s="203">
        <v>42</v>
      </c>
      <c r="N54" s="203">
        <v>88</v>
      </c>
      <c r="O54" s="203">
        <v>87</v>
      </c>
      <c r="P54" s="203">
        <v>20</v>
      </c>
      <c r="Q54" s="203">
        <v>22</v>
      </c>
      <c r="R54" s="203">
        <v>69</v>
      </c>
      <c r="S54" s="203"/>
      <c r="T54" s="203">
        <v>17</v>
      </c>
      <c r="U54" s="203">
        <v>37</v>
      </c>
      <c r="V54" s="203">
        <v>5</v>
      </c>
      <c r="W54" s="203">
        <v>49</v>
      </c>
      <c r="X54" s="203">
        <v>19</v>
      </c>
      <c r="Y54" s="203"/>
      <c r="Z54" s="203">
        <v>24</v>
      </c>
      <c r="AA54" s="203">
        <v>100</v>
      </c>
      <c r="AB54" s="203"/>
      <c r="AC54" s="203">
        <v>2</v>
      </c>
      <c r="AD54" s="203">
        <v>17</v>
      </c>
      <c r="AE54" s="203">
        <v>1</v>
      </c>
      <c r="AF54" s="203">
        <v>10</v>
      </c>
      <c r="AG54" s="203"/>
      <c r="AH54" s="203">
        <v>1165</v>
      </c>
    </row>
    <row r="55" spans="1:34" x14ac:dyDescent="0.25">
      <c r="A55" s="116" t="s">
        <v>17</v>
      </c>
      <c r="B55" s="203">
        <v>29</v>
      </c>
      <c r="C55" s="203">
        <v>86</v>
      </c>
      <c r="D55" s="203">
        <v>46</v>
      </c>
      <c r="E55" s="203">
        <v>42</v>
      </c>
      <c r="F55" s="203">
        <v>38</v>
      </c>
      <c r="G55" s="203">
        <v>21</v>
      </c>
      <c r="H55" s="203"/>
      <c r="I55" s="203">
        <v>54</v>
      </c>
      <c r="J55" s="203">
        <v>18</v>
      </c>
      <c r="K55" s="203">
        <v>19</v>
      </c>
      <c r="L55" s="203">
        <v>27</v>
      </c>
      <c r="M55" s="203">
        <v>194</v>
      </c>
      <c r="N55" s="203">
        <v>120</v>
      </c>
      <c r="O55" s="203">
        <v>55</v>
      </c>
      <c r="P55" s="203">
        <v>2</v>
      </c>
      <c r="Q55" s="203">
        <v>53</v>
      </c>
      <c r="R55" s="203">
        <v>3</v>
      </c>
      <c r="S55" s="203">
        <v>2</v>
      </c>
      <c r="T55" s="203">
        <v>14</v>
      </c>
      <c r="U55" s="203">
        <v>20</v>
      </c>
      <c r="V55" s="203">
        <v>71</v>
      </c>
      <c r="W55" s="203">
        <v>67</v>
      </c>
      <c r="X55" s="203">
        <v>3</v>
      </c>
      <c r="Y55" s="203">
        <v>24</v>
      </c>
      <c r="Z55" s="203">
        <v>22</v>
      </c>
      <c r="AA55" s="203">
        <v>66</v>
      </c>
      <c r="AB55" s="203">
        <v>8</v>
      </c>
      <c r="AC55" s="203">
        <v>4</v>
      </c>
      <c r="AD55" s="203">
        <v>9</v>
      </c>
      <c r="AE55" s="203">
        <v>1</v>
      </c>
      <c r="AF55" s="203">
        <v>5</v>
      </c>
      <c r="AG55" s="203"/>
      <c r="AH55" s="203">
        <v>1123</v>
      </c>
    </row>
    <row r="56" spans="1:34" x14ac:dyDescent="0.25">
      <c r="A56" s="116" t="s">
        <v>14</v>
      </c>
      <c r="B56" s="203">
        <v>1</v>
      </c>
      <c r="C56" s="203">
        <v>37</v>
      </c>
      <c r="D56" s="203">
        <v>46</v>
      </c>
      <c r="E56" s="203">
        <v>57</v>
      </c>
      <c r="F56" s="203">
        <v>38</v>
      </c>
      <c r="G56" s="203">
        <v>25</v>
      </c>
      <c r="H56" s="203"/>
      <c r="I56" s="203">
        <v>27</v>
      </c>
      <c r="J56" s="203">
        <v>47</v>
      </c>
      <c r="K56" s="203">
        <v>22</v>
      </c>
      <c r="L56" s="203">
        <v>33</v>
      </c>
      <c r="M56" s="203">
        <v>44</v>
      </c>
      <c r="N56" s="203">
        <v>32</v>
      </c>
      <c r="O56" s="203">
        <v>74</v>
      </c>
      <c r="P56" s="203">
        <v>63</v>
      </c>
      <c r="Q56" s="203">
        <v>20</v>
      </c>
      <c r="R56" s="203">
        <v>3</v>
      </c>
      <c r="S56" s="203">
        <v>2</v>
      </c>
      <c r="T56" s="203">
        <v>11</v>
      </c>
      <c r="U56" s="203">
        <v>2</v>
      </c>
      <c r="V56" s="203">
        <v>8</v>
      </c>
      <c r="W56" s="203">
        <v>156</v>
      </c>
      <c r="X56" s="203">
        <v>5</v>
      </c>
      <c r="Y56" s="203">
        <v>1</v>
      </c>
      <c r="Z56" s="203">
        <v>36</v>
      </c>
      <c r="AA56" s="203">
        <v>71</v>
      </c>
      <c r="AB56" s="203">
        <v>3</v>
      </c>
      <c r="AC56" s="203">
        <v>11</v>
      </c>
      <c r="AD56" s="203">
        <v>16</v>
      </c>
      <c r="AE56" s="203">
        <v>1</v>
      </c>
      <c r="AF56" s="203">
        <v>26</v>
      </c>
      <c r="AG56" s="203"/>
      <c r="AH56" s="203">
        <v>918</v>
      </c>
    </row>
    <row r="57" spans="1:34" x14ac:dyDescent="0.25">
      <c r="A57" s="116" t="s">
        <v>224</v>
      </c>
      <c r="B57" s="203">
        <v>88</v>
      </c>
      <c r="C57" s="203">
        <v>128</v>
      </c>
      <c r="D57" s="203">
        <v>121</v>
      </c>
      <c r="E57" s="203">
        <v>8</v>
      </c>
      <c r="F57" s="203">
        <v>24</v>
      </c>
      <c r="G57" s="203">
        <v>3</v>
      </c>
      <c r="H57" s="203"/>
      <c r="I57" s="203"/>
      <c r="J57" s="203">
        <v>24</v>
      </c>
      <c r="K57" s="203">
        <v>26</v>
      </c>
      <c r="L57" s="203">
        <v>31</v>
      </c>
      <c r="M57" s="203">
        <v>6</v>
      </c>
      <c r="N57" s="203">
        <v>39</v>
      </c>
      <c r="O57" s="203">
        <v>77</v>
      </c>
      <c r="P57" s="203">
        <v>15</v>
      </c>
      <c r="Q57" s="203">
        <v>29</v>
      </c>
      <c r="R57" s="203">
        <v>4</v>
      </c>
      <c r="S57" s="203"/>
      <c r="T57" s="203">
        <v>2</v>
      </c>
      <c r="U57" s="203">
        <v>6</v>
      </c>
      <c r="V57" s="203">
        <v>2</v>
      </c>
      <c r="W57" s="203">
        <v>58</v>
      </c>
      <c r="X57" s="203">
        <v>17</v>
      </c>
      <c r="Y57" s="203">
        <v>17</v>
      </c>
      <c r="Z57" s="203">
        <v>11</v>
      </c>
      <c r="AA57" s="203">
        <v>61</v>
      </c>
      <c r="AB57" s="203">
        <v>1</v>
      </c>
      <c r="AC57" s="203">
        <v>28</v>
      </c>
      <c r="AD57" s="203">
        <v>39</v>
      </c>
      <c r="AE57" s="203">
        <v>1</v>
      </c>
      <c r="AF57" s="203">
        <v>4</v>
      </c>
      <c r="AG57" s="203"/>
      <c r="AH57" s="203">
        <v>870</v>
      </c>
    </row>
    <row r="58" spans="1:34" x14ac:dyDescent="0.25">
      <c r="A58" s="116" t="s">
        <v>33</v>
      </c>
      <c r="B58" s="203">
        <v>73</v>
      </c>
      <c r="C58" s="203">
        <v>149</v>
      </c>
      <c r="D58" s="203">
        <v>17</v>
      </c>
      <c r="E58" s="203">
        <v>13</v>
      </c>
      <c r="F58" s="203">
        <v>22</v>
      </c>
      <c r="G58" s="203">
        <v>103</v>
      </c>
      <c r="H58" s="203">
        <v>3</v>
      </c>
      <c r="I58" s="203">
        <v>6</v>
      </c>
      <c r="J58" s="203">
        <v>5</v>
      </c>
      <c r="K58" s="203">
        <v>17</v>
      </c>
      <c r="L58" s="203">
        <v>4</v>
      </c>
      <c r="M58" s="203">
        <v>30</v>
      </c>
      <c r="N58" s="203">
        <v>21</v>
      </c>
      <c r="O58" s="203">
        <v>6</v>
      </c>
      <c r="P58" s="203">
        <v>17</v>
      </c>
      <c r="Q58" s="203">
        <v>10</v>
      </c>
      <c r="R58" s="203">
        <v>9</v>
      </c>
      <c r="S58" s="203"/>
      <c r="T58" s="203">
        <v>11</v>
      </c>
      <c r="U58" s="203">
        <v>5</v>
      </c>
      <c r="V58" s="203">
        <v>11</v>
      </c>
      <c r="W58" s="203">
        <v>33</v>
      </c>
      <c r="X58" s="203">
        <v>2</v>
      </c>
      <c r="Y58" s="203">
        <v>39</v>
      </c>
      <c r="Z58" s="203">
        <v>11</v>
      </c>
      <c r="AA58" s="203">
        <v>87</v>
      </c>
      <c r="AB58" s="203">
        <v>1</v>
      </c>
      <c r="AC58" s="203">
        <v>3</v>
      </c>
      <c r="AD58" s="203">
        <v>13</v>
      </c>
      <c r="AE58" s="203">
        <v>1</v>
      </c>
      <c r="AF58" s="203">
        <v>91</v>
      </c>
      <c r="AG58" s="203"/>
      <c r="AH58" s="203">
        <v>813</v>
      </c>
    </row>
    <row r="59" spans="1:34" x14ac:dyDescent="0.25">
      <c r="A59" s="116" t="s">
        <v>237</v>
      </c>
      <c r="B59" s="203">
        <v>2</v>
      </c>
      <c r="C59" s="203">
        <v>20</v>
      </c>
      <c r="D59" s="203">
        <v>97</v>
      </c>
      <c r="E59" s="203">
        <v>6</v>
      </c>
      <c r="F59" s="203">
        <v>26</v>
      </c>
      <c r="G59" s="203">
        <v>25</v>
      </c>
      <c r="H59" s="203"/>
      <c r="I59" s="203">
        <v>4</v>
      </c>
      <c r="J59" s="203">
        <v>2</v>
      </c>
      <c r="K59" s="203">
        <v>2</v>
      </c>
      <c r="L59" s="203">
        <v>6</v>
      </c>
      <c r="M59" s="203">
        <v>39</v>
      </c>
      <c r="N59" s="203">
        <v>29</v>
      </c>
      <c r="O59" s="203">
        <v>14</v>
      </c>
      <c r="P59" s="203">
        <v>7</v>
      </c>
      <c r="Q59" s="203">
        <v>11</v>
      </c>
      <c r="R59" s="203">
        <v>15</v>
      </c>
      <c r="S59" s="203">
        <v>6</v>
      </c>
      <c r="T59" s="203">
        <v>4</v>
      </c>
      <c r="U59" s="203">
        <v>1</v>
      </c>
      <c r="V59" s="203">
        <v>1</v>
      </c>
      <c r="W59" s="203">
        <v>39</v>
      </c>
      <c r="X59" s="203"/>
      <c r="Y59" s="203">
        <v>19</v>
      </c>
      <c r="Z59" s="203">
        <v>1</v>
      </c>
      <c r="AA59" s="203">
        <v>42</v>
      </c>
      <c r="AB59" s="203">
        <v>2</v>
      </c>
      <c r="AC59" s="203"/>
      <c r="AD59" s="203">
        <v>1</v>
      </c>
      <c r="AE59" s="203">
        <v>1</v>
      </c>
      <c r="AF59" s="203"/>
      <c r="AG59" s="203"/>
      <c r="AH59" s="203">
        <v>422</v>
      </c>
    </row>
    <row r="60" spans="1:34" x14ac:dyDescent="0.25">
      <c r="A60" s="116" t="s">
        <v>384</v>
      </c>
      <c r="B60" s="203">
        <v>3</v>
      </c>
      <c r="C60" s="203"/>
      <c r="D60" s="203">
        <v>93</v>
      </c>
      <c r="E60" s="203"/>
      <c r="F60" s="203"/>
      <c r="G60" s="203"/>
      <c r="H60" s="203"/>
      <c r="I60" s="203"/>
      <c r="J60" s="203"/>
      <c r="K60" s="203"/>
      <c r="L60" s="203"/>
      <c r="M60" s="203"/>
      <c r="N60" s="203">
        <v>142</v>
      </c>
      <c r="O60" s="203">
        <v>65</v>
      </c>
      <c r="P60" s="203"/>
      <c r="Q60" s="203">
        <v>83</v>
      </c>
      <c r="R60" s="203"/>
      <c r="S60" s="203"/>
      <c r="T60" s="203"/>
      <c r="U60" s="203"/>
      <c r="V60" s="203"/>
      <c r="W60" s="203"/>
      <c r="X60" s="203"/>
      <c r="Y60" s="203"/>
      <c r="Z60" s="203"/>
      <c r="AA60" s="203"/>
      <c r="AB60" s="203">
        <v>1</v>
      </c>
      <c r="AC60" s="203">
        <v>9</v>
      </c>
      <c r="AD60" s="203">
        <v>8</v>
      </c>
      <c r="AE60" s="203">
        <v>1</v>
      </c>
      <c r="AF60" s="203"/>
      <c r="AG60" s="203"/>
      <c r="AH60" s="203">
        <v>405</v>
      </c>
    </row>
    <row r="61" spans="1:34" x14ac:dyDescent="0.25">
      <c r="A61" s="116" t="s">
        <v>240</v>
      </c>
      <c r="B61" s="203">
        <v>28</v>
      </c>
      <c r="C61" s="203">
        <v>14</v>
      </c>
      <c r="D61" s="203">
        <v>147</v>
      </c>
      <c r="E61" s="203"/>
      <c r="F61" s="203">
        <v>12</v>
      </c>
      <c r="G61" s="203">
        <v>31</v>
      </c>
      <c r="H61" s="203"/>
      <c r="I61" s="203"/>
      <c r="J61" s="203"/>
      <c r="K61" s="203">
        <v>1</v>
      </c>
      <c r="L61" s="203">
        <v>1</v>
      </c>
      <c r="M61" s="203"/>
      <c r="N61" s="203">
        <v>7</v>
      </c>
      <c r="O61" s="203">
        <v>6</v>
      </c>
      <c r="P61" s="203"/>
      <c r="Q61" s="203">
        <v>3</v>
      </c>
      <c r="R61" s="203">
        <v>3</v>
      </c>
      <c r="S61" s="203"/>
      <c r="T61" s="203"/>
      <c r="U61" s="203">
        <v>3</v>
      </c>
      <c r="V61" s="203">
        <v>1</v>
      </c>
      <c r="W61" s="203">
        <v>1</v>
      </c>
      <c r="X61" s="203">
        <v>6</v>
      </c>
      <c r="Y61" s="203"/>
      <c r="Z61" s="203"/>
      <c r="AA61" s="203">
        <v>20</v>
      </c>
      <c r="AB61" s="203"/>
      <c r="AC61" s="203"/>
      <c r="AD61" s="203">
        <v>53</v>
      </c>
      <c r="AE61" s="203">
        <v>1</v>
      </c>
      <c r="AF61" s="203">
        <v>9</v>
      </c>
      <c r="AG61" s="203"/>
      <c r="AH61" s="203">
        <v>347</v>
      </c>
    </row>
    <row r="62" spans="1:34" x14ac:dyDescent="0.25">
      <c r="A62" s="116" t="s">
        <v>238</v>
      </c>
      <c r="B62" s="203">
        <v>2</v>
      </c>
      <c r="C62" s="203">
        <v>18</v>
      </c>
      <c r="D62" s="203"/>
      <c r="E62" s="203">
        <v>8</v>
      </c>
      <c r="F62" s="203">
        <v>19</v>
      </c>
      <c r="G62" s="203">
        <v>1</v>
      </c>
      <c r="H62" s="203"/>
      <c r="I62" s="203"/>
      <c r="J62" s="203"/>
      <c r="K62" s="203">
        <v>2</v>
      </c>
      <c r="L62" s="203"/>
      <c r="M62" s="203">
        <v>7</v>
      </c>
      <c r="N62" s="203">
        <v>7</v>
      </c>
      <c r="O62" s="203"/>
      <c r="P62" s="203"/>
      <c r="Q62" s="203"/>
      <c r="R62" s="203">
        <v>2</v>
      </c>
      <c r="S62" s="203">
        <v>1</v>
      </c>
      <c r="T62" s="203">
        <v>12</v>
      </c>
      <c r="U62" s="203">
        <v>2</v>
      </c>
      <c r="V62" s="203">
        <v>1</v>
      </c>
      <c r="W62" s="203">
        <v>29</v>
      </c>
      <c r="X62" s="203"/>
      <c r="Y62" s="203"/>
      <c r="Z62" s="203"/>
      <c r="AA62" s="203">
        <v>13</v>
      </c>
      <c r="AB62" s="203"/>
      <c r="AC62" s="203"/>
      <c r="AD62" s="203"/>
      <c r="AE62" s="203">
        <v>1</v>
      </c>
      <c r="AF62" s="203">
        <v>1</v>
      </c>
      <c r="AG62" s="203"/>
      <c r="AH62" s="203">
        <v>126</v>
      </c>
    </row>
    <row r="63" spans="1:34" x14ac:dyDescent="0.25">
      <c r="A63" s="116" t="s">
        <v>25</v>
      </c>
      <c r="B63" s="203"/>
      <c r="C63" s="203"/>
      <c r="D63" s="203">
        <v>7</v>
      </c>
      <c r="E63" s="203"/>
      <c r="F63" s="203">
        <v>2</v>
      </c>
      <c r="G63" s="203">
        <v>3</v>
      </c>
      <c r="H63" s="203"/>
      <c r="I63" s="203">
        <v>2</v>
      </c>
      <c r="J63" s="203"/>
      <c r="K63" s="203">
        <v>4</v>
      </c>
      <c r="L63" s="203">
        <v>5</v>
      </c>
      <c r="M63" s="203">
        <v>10</v>
      </c>
      <c r="N63" s="203">
        <v>3</v>
      </c>
      <c r="O63" s="203">
        <v>12</v>
      </c>
      <c r="P63" s="203">
        <v>1</v>
      </c>
      <c r="Q63" s="203">
        <v>11</v>
      </c>
      <c r="R63" s="203"/>
      <c r="S63" s="203"/>
      <c r="T63" s="203">
        <v>6</v>
      </c>
      <c r="U63" s="203">
        <v>1</v>
      </c>
      <c r="V63" s="203"/>
      <c r="W63" s="203">
        <v>33</v>
      </c>
      <c r="X63" s="203">
        <v>1</v>
      </c>
      <c r="Y63" s="203">
        <v>3</v>
      </c>
      <c r="Z63" s="203">
        <v>3</v>
      </c>
      <c r="AA63" s="203">
        <v>7</v>
      </c>
      <c r="AB63" s="203"/>
      <c r="AC63" s="203">
        <v>2</v>
      </c>
      <c r="AD63" s="203">
        <v>1</v>
      </c>
      <c r="AE63" s="203">
        <v>1</v>
      </c>
      <c r="AF63" s="203"/>
      <c r="AG63" s="203"/>
      <c r="AH63" s="203">
        <v>118</v>
      </c>
    </row>
    <row r="64" spans="1:34" x14ac:dyDescent="0.25">
      <c r="A64" s="116" t="s">
        <v>32</v>
      </c>
      <c r="B64" s="203">
        <v>1</v>
      </c>
      <c r="C64" s="203">
        <v>7</v>
      </c>
      <c r="D64" s="203">
        <v>6</v>
      </c>
      <c r="E64" s="203">
        <v>4</v>
      </c>
      <c r="F64" s="203">
        <v>2</v>
      </c>
      <c r="G64" s="203">
        <v>35</v>
      </c>
      <c r="H64" s="203"/>
      <c r="I64" s="203"/>
      <c r="J64" s="203"/>
      <c r="K64" s="203"/>
      <c r="L64" s="203">
        <v>1</v>
      </c>
      <c r="M64" s="203">
        <v>2</v>
      </c>
      <c r="N64" s="203">
        <v>16</v>
      </c>
      <c r="O64" s="203">
        <v>13</v>
      </c>
      <c r="P64" s="203"/>
      <c r="Q64" s="203"/>
      <c r="R64" s="203">
        <v>1</v>
      </c>
      <c r="S64" s="203"/>
      <c r="T64" s="203"/>
      <c r="U64" s="203">
        <v>4</v>
      </c>
      <c r="V64" s="203"/>
      <c r="W64" s="203">
        <v>1</v>
      </c>
      <c r="X64" s="203">
        <v>2</v>
      </c>
      <c r="Y64" s="203">
        <v>5</v>
      </c>
      <c r="Z64" s="203"/>
      <c r="AA64" s="203">
        <v>13</v>
      </c>
      <c r="AB64" s="203">
        <v>2</v>
      </c>
      <c r="AC64" s="203"/>
      <c r="AD64" s="203"/>
      <c r="AE64" s="203">
        <v>1</v>
      </c>
      <c r="AF64" s="203"/>
      <c r="AG64" s="203"/>
      <c r="AH64" s="203">
        <v>116</v>
      </c>
    </row>
    <row r="65" spans="1:34" x14ac:dyDescent="0.25">
      <c r="A65" s="116" t="s">
        <v>236</v>
      </c>
      <c r="B65" s="203"/>
      <c r="C65" s="203">
        <v>23</v>
      </c>
      <c r="D65" s="203">
        <v>7</v>
      </c>
      <c r="E65" s="203"/>
      <c r="F65" s="203">
        <v>14</v>
      </c>
      <c r="G65" s="203">
        <v>31</v>
      </c>
      <c r="H65" s="203"/>
      <c r="I65" s="203">
        <v>14</v>
      </c>
      <c r="J65" s="203"/>
      <c r="K65" s="203"/>
      <c r="L65" s="203">
        <v>1</v>
      </c>
      <c r="M65" s="203">
        <v>4</v>
      </c>
      <c r="N65" s="203">
        <v>9</v>
      </c>
      <c r="O65" s="203">
        <v>3</v>
      </c>
      <c r="P65" s="203"/>
      <c r="Q65" s="203"/>
      <c r="R65" s="203"/>
      <c r="S65" s="203"/>
      <c r="T65" s="203"/>
      <c r="U65" s="203">
        <v>3</v>
      </c>
      <c r="V65" s="203"/>
      <c r="W65" s="203">
        <v>1</v>
      </c>
      <c r="X65" s="203">
        <v>1</v>
      </c>
      <c r="Y65" s="203"/>
      <c r="Z65" s="203"/>
      <c r="AA65" s="203"/>
      <c r="AB65" s="203"/>
      <c r="AC65" s="203"/>
      <c r="AD65" s="203"/>
      <c r="AE65" s="203">
        <v>1</v>
      </c>
      <c r="AF65" s="203"/>
      <c r="AG65" s="203"/>
      <c r="AH65" s="203">
        <v>112</v>
      </c>
    </row>
    <row r="66" spans="1:34" x14ac:dyDescent="0.25">
      <c r="A66" s="116" t="s">
        <v>220</v>
      </c>
      <c r="B66" s="203">
        <v>2</v>
      </c>
      <c r="C66" s="203">
        <v>10</v>
      </c>
      <c r="D66" s="203"/>
      <c r="E66" s="203"/>
      <c r="F66" s="203">
        <v>1</v>
      </c>
      <c r="G66" s="203">
        <v>7</v>
      </c>
      <c r="H66" s="203">
        <v>53</v>
      </c>
      <c r="I66" s="203">
        <v>1</v>
      </c>
      <c r="J66" s="203">
        <v>1</v>
      </c>
      <c r="K66" s="203">
        <v>3</v>
      </c>
      <c r="L66" s="203"/>
      <c r="M66" s="203">
        <v>6</v>
      </c>
      <c r="N66" s="203">
        <v>2</v>
      </c>
      <c r="O66" s="203">
        <v>4</v>
      </c>
      <c r="P66" s="203">
        <v>1</v>
      </c>
      <c r="Q66" s="203">
        <v>1</v>
      </c>
      <c r="R66" s="203">
        <v>1</v>
      </c>
      <c r="S66" s="203"/>
      <c r="T66" s="203">
        <v>1</v>
      </c>
      <c r="U66" s="203">
        <v>2</v>
      </c>
      <c r="V66" s="203"/>
      <c r="W66" s="203">
        <v>10</v>
      </c>
      <c r="X66" s="203"/>
      <c r="Y66" s="203">
        <v>1</v>
      </c>
      <c r="Z66" s="203"/>
      <c r="AA66" s="203">
        <v>1</v>
      </c>
      <c r="AB66" s="203">
        <v>1</v>
      </c>
      <c r="AC66" s="203"/>
      <c r="AD66" s="203"/>
      <c r="AE66" s="203">
        <v>1</v>
      </c>
      <c r="AF66" s="203"/>
      <c r="AG66" s="203"/>
      <c r="AH66" s="203">
        <v>110</v>
      </c>
    </row>
    <row r="67" spans="1:34" x14ac:dyDescent="0.25">
      <c r="A67" s="116" t="s">
        <v>21</v>
      </c>
      <c r="B67" s="203"/>
      <c r="C67" s="203">
        <v>13</v>
      </c>
      <c r="D67" s="203">
        <v>7</v>
      </c>
      <c r="E67" s="203"/>
      <c r="F67" s="203">
        <v>2</v>
      </c>
      <c r="G67" s="203"/>
      <c r="H67" s="203"/>
      <c r="I67" s="203">
        <v>6</v>
      </c>
      <c r="J67" s="203">
        <v>3</v>
      </c>
      <c r="K67" s="203"/>
      <c r="L67" s="203">
        <v>2</v>
      </c>
      <c r="M67" s="203">
        <v>4</v>
      </c>
      <c r="N67" s="203">
        <v>2</v>
      </c>
      <c r="O67" s="203">
        <v>1</v>
      </c>
      <c r="P67" s="203"/>
      <c r="Q67" s="203">
        <v>5</v>
      </c>
      <c r="R67" s="203">
        <v>3</v>
      </c>
      <c r="S67" s="203"/>
      <c r="T67" s="203"/>
      <c r="U67" s="203"/>
      <c r="V67" s="203">
        <v>3</v>
      </c>
      <c r="W67" s="203">
        <v>38</v>
      </c>
      <c r="X67" s="203"/>
      <c r="Y67" s="203">
        <v>10</v>
      </c>
      <c r="Z67" s="203"/>
      <c r="AA67" s="203">
        <v>6</v>
      </c>
      <c r="AB67" s="203"/>
      <c r="AC67" s="203">
        <v>1</v>
      </c>
      <c r="AD67" s="203">
        <v>1</v>
      </c>
      <c r="AE67" s="203">
        <v>1</v>
      </c>
      <c r="AF67" s="203"/>
      <c r="AG67" s="203"/>
      <c r="AH67" s="203">
        <v>108</v>
      </c>
    </row>
    <row r="68" spans="1:34" x14ac:dyDescent="0.25">
      <c r="A68" s="116" t="s">
        <v>210</v>
      </c>
      <c r="B68" s="203">
        <v>38</v>
      </c>
      <c r="C68" s="203">
        <v>18</v>
      </c>
      <c r="D68" s="203">
        <v>2</v>
      </c>
      <c r="E68" s="203"/>
      <c r="F68" s="203">
        <v>1</v>
      </c>
      <c r="G68" s="203">
        <v>12</v>
      </c>
      <c r="H68" s="203"/>
      <c r="I68" s="203"/>
      <c r="J68" s="203"/>
      <c r="K68" s="203"/>
      <c r="L68" s="203"/>
      <c r="M68" s="203">
        <v>13</v>
      </c>
      <c r="N68" s="203">
        <v>4</v>
      </c>
      <c r="O68" s="203">
        <v>1</v>
      </c>
      <c r="P68" s="203"/>
      <c r="Q68" s="203"/>
      <c r="R68" s="203"/>
      <c r="S68" s="203"/>
      <c r="T68" s="203"/>
      <c r="U68" s="203"/>
      <c r="V68" s="203"/>
      <c r="W68" s="203"/>
      <c r="X68" s="203"/>
      <c r="Y68" s="203"/>
      <c r="Z68" s="203"/>
      <c r="AA68" s="203">
        <v>1</v>
      </c>
      <c r="AB68" s="203"/>
      <c r="AC68" s="203">
        <v>1</v>
      </c>
      <c r="AD68" s="203">
        <v>1</v>
      </c>
      <c r="AE68" s="203">
        <v>1</v>
      </c>
      <c r="AF68" s="203"/>
      <c r="AG68" s="203"/>
      <c r="AH68" s="203">
        <v>93</v>
      </c>
    </row>
    <row r="69" spans="1:34" x14ac:dyDescent="0.25">
      <c r="A69" s="116" t="s">
        <v>23</v>
      </c>
      <c r="B69" s="203">
        <v>9</v>
      </c>
      <c r="C69" s="203">
        <v>5</v>
      </c>
      <c r="D69" s="203">
        <v>21</v>
      </c>
      <c r="E69" s="203">
        <v>3</v>
      </c>
      <c r="F69" s="203">
        <v>2</v>
      </c>
      <c r="G69" s="203"/>
      <c r="H69" s="203"/>
      <c r="I69" s="203"/>
      <c r="J69" s="203"/>
      <c r="K69" s="203"/>
      <c r="L69" s="203">
        <v>1</v>
      </c>
      <c r="M69" s="203">
        <v>8</v>
      </c>
      <c r="N69" s="203">
        <v>6</v>
      </c>
      <c r="O69" s="203">
        <v>3</v>
      </c>
      <c r="P69" s="203"/>
      <c r="Q69" s="203">
        <v>5</v>
      </c>
      <c r="R69" s="203">
        <v>3</v>
      </c>
      <c r="S69" s="203"/>
      <c r="T69" s="203">
        <v>1</v>
      </c>
      <c r="U69" s="203">
        <v>4</v>
      </c>
      <c r="V69" s="203">
        <v>1</v>
      </c>
      <c r="W69" s="203"/>
      <c r="X69" s="203">
        <v>1</v>
      </c>
      <c r="Y69" s="203"/>
      <c r="Z69" s="203"/>
      <c r="AA69" s="203">
        <v>3</v>
      </c>
      <c r="AB69" s="203"/>
      <c r="AC69" s="203">
        <v>1</v>
      </c>
      <c r="AD69" s="203">
        <v>1</v>
      </c>
      <c r="AE69" s="203">
        <v>1</v>
      </c>
      <c r="AF69" s="203">
        <v>12</v>
      </c>
      <c r="AG69" s="203"/>
      <c r="AH69" s="203">
        <v>91</v>
      </c>
    </row>
    <row r="70" spans="1:34" x14ac:dyDescent="0.25">
      <c r="A70" s="116" t="s">
        <v>439</v>
      </c>
      <c r="B70" s="203"/>
      <c r="C70" s="203"/>
      <c r="D70" s="203"/>
      <c r="E70" s="203"/>
      <c r="F70" s="203"/>
      <c r="G70" s="203"/>
      <c r="H70" s="203">
        <v>65</v>
      </c>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v>1</v>
      </c>
      <c r="AF70" s="203"/>
      <c r="AG70" s="203"/>
      <c r="AH70" s="203">
        <v>66</v>
      </c>
    </row>
    <row r="71" spans="1:34" x14ac:dyDescent="0.25">
      <c r="A71" s="116" t="s">
        <v>235</v>
      </c>
      <c r="B71" s="203"/>
      <c r="C71" s="203">
        <v>3</v>
      </c>
      <c r="D71" s="203"/>
      <c r="E71" s="203">
        <v>13</v>
      </c>
      <c r="F71" s="203">
        <v>2</v>
      </c>
      <c r="G71" s="203">
        <v>1</v>
      </c>
      <c r="H71" s="203"/>
      <c r="I71" s="203">
        <v>1</v>
      </c>
      <c r="J71" s="203"/>
      <c r="K71" s="203"/>
      <c r="L71" s="203"/>
      <c r="M71" s="203">
        <v>3</v>
      </c>
      <c r="N71" s="203">
        <v>5</v>
      </c>
      <c r="O71" s="203">
        <v>2</v>
      </c>
      <c r="P71" s="203">
        <v>1</v>
      </c>
      <c r="Q71" s="203"/>
      <c r="R71" s="203"/>
      <c r="S71" s="203"/>
      <c r="T71" s="203"/>
      <c r="U71" s="203"/>
      <c r="V71" s="203"/>
      <c r="W71" s="203">
        <v>11</v>
      </c>
      <c r="X71" s="203"/>
      <c r="Y71" s="203"/>
      <c r="Z71" s="203"/>
      <c r="AA71" s="203">
        <v>11</v>
      </c>
      <c r="AB71" s="203"/>
      <c r="AC71" s="203"/>
      <c r="AD71" s="203">
        <v>1</v>
      </c>
      <c r="AE71" s="203">
        <v>1</v>
      </c>
      <c r="AF71" s="203"/>
      <c r="AG71" s="203"/>
      <c r="AH71" s="203">
        <v>55</v>
      </c>
    </row>
    <row r="72" spans="1:34" x14ac:dyDescent="0.25">
      <c r="A72" s="116" t="s">
        <v>28</v>
      </c>
      <c r="B72" s="203"/>
      <c r="C72" s="203">
        <v>11</v>
      </c>
      <c r="D72" s="203">
        <v>2</v>
      </c>
      <c r="E72" s="203">
        <v>1</v>
      </c>
      <c r="F72" s="203">
        <v>7</v>
      </c>
      <c r="G72" s="203"/>
      <c r="H72" s="203"/>
      <c r="I72" s="203"/>
      <c r="J72" s="203"/>
      <c r="K72" s="203"/>
      <c r="L72" s="203"/>
      <c r="M72" s="203">
        <v>6</v>
      </c>
      <c r="N72" s="203">
        <v>2</v>
      </c>
      <c r="O72" s="203"/>
      <c r="P72" s="203"/>
      <c r="Q72" s="203"/>
      <c r="R72" s="203"/>
      <c r="S72" s="203"/>
      <c r="T72" s="203"/>
      <c r="U72" s="203"/>
      <c r="V72" s="203"/>
      <c r="W72" s="203">
        <v>3</v>
      </c>
      <c r="X72" s="203">
        <v>9</v>
      </c>
      <c r="Y72" s="203"/>
      <c r="Z72" s="203"/>
      <c r="AA72" s="203">
        <v>4</v>
      </c>
      <c r="AB72" s="203"/>
      <c r="AC72" s="203"/>
      <c r="AD72" s="203"/>
      <c r="AE72" s="203">
        <v>1</v>
      </c>
      <c r="AF72" s="203"/>
      <c r="AG72" s="203"/>
      <c r="AH72" s="203">
        <v>46</v>
      </c>
    </row>
    <row r="73" spans="1:34" x14ac:dyDescent="0.25">
      <c r="A73" s="116" t="s">
        <v>26</v>
      </c>
      <c r="B73" s="203"/>
      <c r="C73" s="203">
        <v>1</v>
      </c>
      <c r="D73" s="203"/>
      <c r="E73" s="203"/>
      <c r="F73" s="203"/>
      <c r="G73" s="203">
        <v>24</v>
      </c>
      <c r="H73" s="203"/>
      <c r="I73" s="203"/>
      <c r="J73" s="203"/>
      <c r="K73" s="203"/>
      <c r="L73" s="203">
        <v>1</v>
      </c>
      <c r="M73" s="203">
        <v>4</v>
      </c>
      <c r="N73" s="203">
        <v>6</v>
      </c>
      <c r="O73" s="203">
        <v>1</v>
      </c>
      <c r="P73" s="203"/>
      <c r="Q73" s="203"/>
      <c r="R73" s="203">
        <v>1</v>
      </c>
      <c r="S73" s="203"/>
      <c r="T73" s="203"/>
      <c r="U73" s="203"/>
      <c r="V73" s="203"/>
      <c r="W73" s="203">
        <v>3</v>
      </c>
      <c r="X73" s="203"/>
      <c r="Y73" s="203"/>
      <c r="Z73" s="203"/>
      <c r="AA73" s="203">
        <v>1</v>
      </c>
      <c r="AB73" s="203"/>
      <c r="AC73" s="203"/>
      <c r="AD73" s="203"/>
      <c r="AE73" s="203">
        <v>1</v>
      </c>
      <c r="AF73" s="203"/>
      <c r="AG73" s="203"/>
      <c r="AH73" s="203">
        <v>43</v>
      </c>
    </row>
    <row r="74" spans="1:34" x14ac:dyDescent="0.25">
      <c r="A74" s="116" t="s">
        <v>476</v>
      </c>
      <c r="B74" s="203"/>
      <c r="C74" s="203"/>
      <c r="D74" s="203"/>
      <c r="E74" s="203">
        <v>1</v>
      </c>
      <c r="F74" s="203"/>
      <c r="G74" s="203"/>
      <c r="H74" s="203"/>
      <c r="I74" s="203"/>
      <c r="J74" s="203"/>
      <c r="K74" s="203">
        <v>2</v>
      </c>
      <c r="L74" s="203"/>
      <c r="M74" s="203">
        <v>15</v>
      </c>
      <c r="N74" s="203"/>
      <c r="O74" s="203"/>
      <c r="P74" s="203"/>
      <c r="Q74" s="203"/>
      <c r="R74" s="203">
        <v>4</v>
      </c>
      <c r="S74" s="203"/>
      <c r="T74" s="203">
        <v>9</v>
      </c>
      <c r="U74" s="203">
        <v>1</v>
      </c>
      <c r="V74" s="203"/>
      <c r="W74" s="203"/>
      <c r="X74" s="203"/>
      <c r="Y74" s="203"/>
      <c r="Z74" s="203"/>
      <c r="AA74" s="203">
        <v>10</v>
      </c>
      <c r="AB74" s="203"/>
      <c r="AC74" s="203"/>
      <c r="AD74" s="203"/>
      <c r="AE74" s="203">
        <v>1</v>
      </c>
      <c r="AF74" s="203"/>
      <c r="AG74" s="203"/>
      <c r="AH74" s="203">
        <v>43</v>
      </c>
    </row>
    <row r="75" spans="1:34" x14ac:dyDescent="0.25">
      <c r="A75" s="116" t="s">
        <v>239</v>
      </c>
      <c r="B75" s="203"/>
      <c r="C75" s="203">
        <v>1</v>
      </c>
      <c r="D75" s="203">
        <v>5</v>
      </c>
      <c r="E75" s="203"/>
      <c r="F75" s="203">
        <v>3</v>
      </c>
      <c r="G75" s="203">
        <v>4</v>
      </c>
      <c r="H75" s="203"/>
      <c r="I75" s="203"/>
      <c r="J75" s="203"/>
      <c r="K75" s="203">
        <v>1</v>
      </c>
      <c r="L75" s="203"/>
      <c r="M75" s="203"/>
      <c r="N75" s="203">
        <v>1</v>
      </c>
      <c r="O75" s="203"/>
      <c r="P75" s="203"/>
      <c r="Q75" s="203"/>
      <c r="R75" s="203"/>
      <c r="S75" s="203"/>
      <c r="T75" s="203"/>
      <c r="U75" s="203">
        <v>2</v>
      </c>
      <c r="V75" s="203"/>
      <c r="W75" s="203">
        <v>1</v>
      </c>
      <c r="X75" s="203"/>
      <c r="Y75" s="203"/>
      <c r="Z75" s="203"/>
      <c r="AA75" s="203">
        <v>7</v>
      </c>
      <c r="AB75" s="203"/>
      <c r="AC75" s="203"/>
      <c r="AD75" s="203"/>
      <c r="AE75" s="203">
        <v>1</v>
      </c>
      <c r="AF75" s="203"/>
      <c r="AG75" s="203"/>
      <c r="AH75" s="203">
        <v>26</v>
      </c>
    </row>
    <row r="76" spans="1:34" x14ac:dyDescent="0.25">
      <c r="A76" s="116" t="s">
        <v>242</v>
      </c>
      <c r="B76" s="203"/>
      <c r="C76" s="203">
        <v>2</v>
      </c>
      <c r="D76" s="203"/>
      <c r="E76" s="203">
        <v>1</v>
      </c>
      <c r="F76" s="203">
        <v>4</v>
      </c>
      <c r="G76" s="203"/>
      <c r="H76" s="203"/>
      <c r="I76" s="203"/>
      <c r="J76" s="203"/>
      <c r="K76" s="203">
        <v>3</v>
      </c>
      <c r="L76" s="203">
        <v>1</v>
      </c>
      <c r="M76" s="203"/>
      <c r="N76" s="203"/>
      <c r="O76" s="203"/>
      <c r="P76" s="203"/>
      <c r="Q76" s="203"/>
      <c r="R76" s="203"/>
      <c r="S76" s="203"/>
      <c r="T76" s="203"/>
      <c r="U76" s="203">
        <v>2</v>
      </c>
      <c r="V76" s="203"/>
      <c r="W76" s="203"/>
      <c r="X76" s="203"/>
      <c r="Y76" s="203">
        <v>1</v>
      </c>
      <c r="Z76" s="203"/>
      <c r="AA76" s="203">
        <v>2</v>
      </c>
      <c r="AB76" s="203"/>
      <c r="AC76" s="203">
        <v>1</v>
      </c>
      <c r="AD76" s="203"/>
      <c r="AE76" s="203">
        <v>1</v>
      </c>
      <c r="AF76" s="203"/>
      <c r="AG76" s="203"/>
      <c r="AH76" s="203">
        <v>18</v>
      </c>
    </row>
    <row r="77" spans="1:34" x14ac:dyDescent="0.25">
      <c r="A77" s="116" t="s">
        <v>478</v>
      </c>
      <c r="B77" s="203"/>
      <c r="C77" s="203">
        <v>3</v>
      </c>
      <c r="D77" s="203"/>
      <c r="E77" s="203">
        <v>1</v>
      </c>
      <c r="F77" s="203">
        <v>1</v>
      </c>
      <c r="G77" s="203"/>
      <c r="H77" s="203"/>
      <c r="I77" s="203"/>
      <c r="J77" s="203"/>
      <c r="K77" s="203">
        <v>7</v>
      </c>
      <c r="L77" s="203"/>
      <c r="M77" s="203"/>
      <c r="N77" s="203"/>
      <c r="O77" s="203"/>
      <c r="P77" s="203">
        <v>1</v>
      </c>
      <c r="Q77" s="203"/>
      <c r="R77" s="203"/>
      <c r="S77" s="203"/>
      <c r="T77" s="203">
        <v>1</v>
      </c>
      <c r="U77" s="203"/>
      <c r="V77" s="203"/>
      <c r="W77" s="203"/>
      <c r="X77" s="203"/>
      <c r="Y77" s="203"/>
      <c r="Z77" s="203"/>
      <c r="AA77" s="203">
        <v>1</v>
      </c>
      <c r="AB77" s="203"/>
      <c r="AC77" s="203"/>
      <c r="AD77" s="203"/>
      <c r="AE77" s="203">
        <v>1</v>
      </c>
      <c r="AF77" s="203"/>
      <c r="AG77" s="203"/>
      <c r="AH77" s="203">
        <v>16</v>
      </c>
    </row>
    <row r="78" spans="1:34" x14ac:dyDescent="0.25">
      <c r="A78" s="116" t="s">
        <v>241</v>
      </c>
      <c r="B78" s="203"/>
      <c r="C78" s="203">
        <v>5</v>
      </c>
      <c r="D78" s="203"/>
      <c r="E78" s="203"/>
      <c r="F78" s="203">
        <v>1</v>
      </c>
      <c r="G78" s="203">
        <v>1</v>
      </c>
      <c r="H78" s="203"/>
      <c r="I78" s="203"/>
      <c r="J78" s="203"/>
      <c r="K78" s="203"/>
      <c r="L78" s="203"/>
      <c r="M78" s="203">
        <v>6</v>
      </c>
      <c r="N78" s="203"/>
      <c r="O78" s="203"/>
      <c r="P78" s="203"/>
      <c r="Q78" s="203"/>
      <c r="R78" s="203"/>
      <c r="S78" s="203"/>
      <c r="T78" s="203">
        <v>2</v>
      </c>
      <c r="U78" s="203"/>
      <c r="V78" s="203"/>
      <c r="W78" s="203"/>
      <c r="X78" s="203"/>
      <c r="Y78" s="203"/>
      <c r="Z78" s="203"/>
      <c r="AA78" s="203"/>
      <c r="AB78" s="203"/>
      <c r="AC78" s="203"/>
      <c r="AD78" s="203"/>
      <c r="AE78" s="203">
        <v>1</v>
      </c>
      <c r="AF78" s="203"/>
      <c r="AG78" s="203"/>
      <c r="AH78" s="203">
        <v>16</v>
      </c>
    </row>
    <row r="79" spans="1:34" x14ac:dyDescent="0.25">
      <c r="A79" s="116" t="s">
        <v>75</v>
      </c>
      <c r="B79" s="203"/>
      <c r="C79" s="203"/>
      <c r="D79" s="203"/>
      <c r="E79" s="203"/>
      <c r="F79" s="203"/>
      <c r="G79" s="203"/>
      <c r="H79" s="203"/>
      <c r="I79" s="203"/>
      <c r="J79" s="203"/>
      <c r="K79" s="203"/>
      <c r="L79" s="203"/>
      <c r="M79" s="203"/>
      <c r="N79" s="203"/>
      <c r="O79" s="203"/>
      <c r="P79" s="203"/>
      <c r="Q79" s="203"/>
      <c r="R79" s="203"/>
      <c r="S79" s="203"/>
      <c r="T79" s="203"/>
      <c r="U79" s="203"/>
      <c r="V79" s="203"/>
      <c r="W79" s="203">
        <v>10</v>
      </c>
      <c r="X79" s="203"/>
      <c r="Y79" s="203"/>
      <c r="Z79" s="203"/>
      <c r="AA79" s="203"/>
      <c r="AB79" s="203"/>
      <c r="AC79" s="203"/>
      <c r="AD79" s="203"/>
      <c r="AE79" s="203">
        <v>1</v>
      </c>
      <c r="AF79" s="203"/>
      <c r="AG79" s="203"/>
      <c r="AH79" s="203">
        <v>11</v>
      </c>
    </row>
    <row r="80" spans="1:34" x14ac:dyDescent="0.25">
      <c r="A80" s="116" t="s">
        <v>479</v>
      </c>
      <c r="B80" s="203"/>
      <c r="C80" s="203"/>
      <c r="D80" s="203"/>
      <c r="E80" s="203"/>
      <c r="F80" s="203">
        <v>1</v>
      </c>
      <c r="G80" s="203"/>
      <c r="H80" s="203"/>
      <c r="I80" s="203"/>
      <c r="J80" s="203"/>
      <c r="K80" s="203"/>
      <c r="L80" s="203"/>
      <c r="M80" s="203">
        <v>2</v>
      </c>
      <c r="N80" s="203"/>
      <c r="O80" s="203"/>
      <c r="P80" s="203"/>
      <c r="Q80" s="203"/>
      <c r="R80" s="203"/>
      <c r="S80" s="203"/>
      <c r="T80" s="203"/>
      <c r="U80" s="203"/>
      <c r="V80" s="203"/>
      <c r="W80" s="203">
        <v>3</v>
      </c>
      <c r="X80" s="203"/>
      <c r="Y80" s="203"/>
      <c r="Z80" s="203">
        <v>2</v>
      </c>
      <c r="AA80" s="203"/>
      <c r="AB80" s="203"/>
      <c r="AC80" s="203"/>
      <c r="AD80" s="203"/>
      <c r="AE80" s="203">
        <v>1</v>
      </c>
      <c r="AF80" s="203"/>
      <c r="AG80" s="203"/>
      <c r="AH80" s="203">
        <v>9</v>
      </c>
    </row>
    <row r="81" spans="1:34" x14ac:dyDescent="0.25">
      <c r="A81" s="116" t="s">
        <v>477</v>
      </c>
      <c r="B81" s="203"/>
      <c r="C81" s="203"/>
      <c r="D81" s="203"/>
      <c r="E81" s="203"/>
      <c r="F81" s="203">
        <v>2</v>
      </c>
      <c r="G81" s="203"/>
      <c r="H81" s="203"/>
      <c r="I81" s="203"/>
      <c r="J81" s="203"/>
      <c r="K81" s="203"/>
      <c r="L81" s="203"/>
      <c r="M81" s="203"/>
      <c r="N81" s="203"/>
      <c r="O81" s="203">
        <v>3</v>
      </c>
      <c r="P81" s="203"/>
      <c r="Q81" s="203"/>
      <c r="R81" s="203"/>
      <c r="S81" s="203"/>
      <c r="T81" s="203"/>
      <c r="U81" s="203"/>
      <c r="V81" s="203"/>
      <c r="W81" s="203">
        <v>1</v>
      </c>
      <c r="X81" s="203"/>
      <c r="Y81" s="203"/>
      <c r="Z81" s="203"/>
      <c r="AA81" s="203"/>
      <c r="AB81" s="203"/>
      <c r="AC81" s="203"/>
      <c r="AD81" s="203">
        <v>1</v>
      </c>
      <c r="AE81" s="203">
        <v>1</v>
      </c>
      <c r="AF81" s="203"/>
      <c r="AG81" s="203"/>
      <c r="AH81" s="203">
        <v>8</v>
      </c>
    </row>
    <row r="82" spans="1:34" x14ac:dyDescent="0.25">
      <c r="A82" s="116" t="s">
        <v>219</v>
      </c>
      <c r="B82" s="203"/>
      <c r="C82" s="203"/>
      <c r="D82" s="203">
        <v>2</v>
      </c>
      <c r="E82" s="203"/>
      <c r="F82" s="203">
        <v>1</v>
      </c>
      <c r="G82" s="203"/>
      <c r="H82" s="203"/>
      <c r="I82" s="203"/>
      <c r="J82" s="203"/>
      <c r="K82" s="203"/>
      <c r="L82" s="203"/>
      <c r="M82" s="203"/>
      <c r="N82" s="203">
        <v>1</v>
      </c>
      <c r="O82" s="203"/>
      <c r="P82" s="203"/>
      <c r="Q82" s="203"/>
      <c r="R82" s="203"/>
      <c r="S82" s="203"/>
      <c r="T82" s="203"/>
      <c r="U82" s="203"/>
      <c r="V82" s="203"/>
      <c r="W82" s="203"/>
      <c r="X82" s="203"/>
      <c r="Y82" s="203"/>
      <c r="Z82" s="203"/>
      <c r="AA82" s="203">
        <v>2</v>
      </c>
      <c r="AB82" s="203"/>
      <c r="AC82" s="203"/>
      <c r="AD82" s="203"/>
      <c r="AE82" s="203">
        <v>1</v>
      </c>
      <c r="AF82" s="203"/>
      <c r="AG82" s="203"/>
      <c r="AH82" s="203">
        <v>7</v>
      </c>
    </row>
    <row r="83" spans="1:34" x14ac:dyDescent="0.25">
      <c r="A83" s="116" t="s">
        <v>480</v>
      </c>
      <c r="B83" s="203"/>
      <c r="C83" s="203">
        <v>2</v>
      </c>
      <c r="D83" s="203"/>
      <c r="E83" s="203"/>
      <c r="F83" s="203"/>
      <c r="G83" s="203"/>
      <c r="H83" s="203"/>
      <c r="I83" s="203"/>
      <c r="J83" s="203"/>
      <c r="K83" s="203"/>
      <c r="L83" s="203"/>
      <c r="M83" s="203"/>
      <c r="N83" s="203"/>
      <c r="O83" s="203">
        <v>4</v>
      </c>
      <c r="P83" s="203"/>
      <c r="Q83" s="203"/>
      <c r="R83" s="203"/>
      <c r="S83" s="203"/>
      <c r="T83" s="203"/>
      <c r="U83" s="203"/>
      <c r="V83" s="203"/>
      <c r="W83" s="203"/>
      <c r="X83" s="203"/>
      <c r="Y83" s="203"/>
      <c r="Z83" s="203"/>
      <c r="AA83" s="203"/>
      <c r="AB83" s="203"/>
      <c r="AC83" s="203"/>
      <c r="AD83" s="203"/>
      <c r="AE83" s="203">
        <v>1</v>
      </c>
      <c r="AF83" s="203"/>
      <c r="AG83" s="203"/>
      <c r="AH83" s="203">
        <v>7</v>
      </c>
    </row>
    <row r="84" spans="1:34" x14ac:dyDescent="0.25">
      <c r="A84" s="116" t="s">
        <v>218</v>
      </c>
      <c r="B84" s="203">
        <v>2</v>
      </c>
      <c r="C84" s="203">
        <v>1</v>
      </c>
      <c r="D84" s="203"/>
      <c r="E84" s="203"/>
      <c r="F84" s="203"/>
      <c r="G84" s="203"/>
      <c r="H84" s="203"/>
      <c r="I84" s="203"/>
      <c r="J84" s="203"/>
      <c r="K84" s="203"/>
      <c r="L84" s="203"/>
      <c r="M84" s="203"/>
      <c r="N84" s="203"/>
      <c r="O84" s="203"/>
      <c r="P84" s="203">
        <v>1</v>
      </c>
      <c r="Q84" s="203"/>
      <c r="R84" s="203"/>
      <c r="S84" s="203"/>
      <c r="T84" s="203"/>
      <c r="U84" s="203"/>
      <c r="V84" s="203"/>
      <c r="W84" s="203"/>
      <c r="X84" s="203"/>
      <c r="Y84" s="203"/>
      <c r="Z84" s="203"/>
      <c r="AA84" s="203"/>
      <c r="AB84" s="203"/>
      <c r="AC84" s="203"/>
      <c r="AD84" s="203"/>
      <c r="AE84" s="203">
        <v>1</v>
      </c>
      <c r="AF84" s="203"/>
      <c r="AG84" s="203"/>
      <c r="AH84" s="203">
        <v>5</v>
      </c>
    </row>
    <row r="85" spans="1:34" x14ac:dyDescent="0.25">
      <c r="A85" s="116" t="s">
        <v>482</v>
      </c>
      <c r="B85" s="203"/>
      <c r="C85" s="203"/>
      <c r="D85" s="203"/>
      <c r="E85" s="203"/>
      <c r="F85" s="203">
        <v>2</v>
      </c>
      <c r="G85" s="203">
        <v>1</v>
      </c>
      <c r="H85" s="203"/>
      <c r="I85" s="203"/>
      <c r="J85" s="203"/>
      <c r="K85" s="203"/>
      <c r="L85" s="203"/>
      <c r="M85" s="203"/>
      <c r="N85" s="203">
        <v>1</v>
      </c>
      <c r="O85" s="203"/>
      <c r="P85" s="203"/>
      <c r="Q85" s="203"/>
      <c r="R85" s="203"/>
      <c r="S85" s="203"/>
      <c r="T85" s="203"/>
      <c r="U85" s="203"/>
      <c r="V85" s="203"/>
      <c r="W85" s="203"/>
      <c r="X85" s="203"/>
      <c r="Y85" s="203"/>
      <c r="Z85" s="203"/>
      <c r="AA85" s="203"/>
      <c r="AB85" s="203"/>
      <c r="AC85" s="203"/>
      <c r="AD85" s="203"/>
      <c r="AE85" s="203">
        <v>1</v>
      </c>
      <c r="AF85" s="203"/>
      <c r="AG85" s="203"/>
      <c r="AH85" s="203">
        <v>5</v>
      </c>
    </row>
    <row r="86" spans="1:34" x14ac:dyDescent="0.25">
      <c r="A86" s="116" t="s">
        <v>259</v>
      </c>
      <c r="B86" s="203"/>
      <c r="C86" s="203"/>
      <c r="D86" s="203"/>
      <c r="E86" s="203"/>
      <c r="F86" s="203"/>
      <c r="G86" s="203"/>
      <c r="H86" s="203"/>
      <c r="I86" s="203"/>
      <c r="J86" s="203"/>
      <c r="K86" s="203"/>
      <c r="L86" s="203"/>
      <c r="M86" s="203">
        <v>2</v>
      </c>
      <c r="N86" s="203"/>
      <c r="O86" s="203"/>
      <c r="P86" s="203"/>
      <c r="Q86" s="203"/>
      <c r="R86" s="203"/>
      <c r="S86" s="203"/>
      <c r="T86" s="203"/>
      <c r="U86" s="203"/>
      <c r="V86" s="203"/>
      <c r="W86" s="203"/>
      <c r="X86" s="203"/>
      <c r="Y86" s="203"/>
      <c r="Z86" s="203"/>
      <c r="AA86" s="203"/>
      <c r="AB86" s="203"/>
      <c r="AC86" s="203"/>
      <c r="AD86" s="203"/>
      <c r="AE86" s="203">
        <v>1</v>
      </c>
      <c r="AF86" s="203"/>
      <c r="AG86" s="203"/>
      <c r="AH86" s="203">
        <v>3</v>
      </c>
    </row>
    <row r="87" spans="1:34" x14ac:dyDescent="0.25">
      <c r="A87" s="116" t="s">
        <v>491</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v>1</v>
      </c>
      <c r="AF87" s="203"/>
      <c r="AG87" s="203"/>
      <c r="AH87" s="203">
        <v>1</v>
      </c>
    </row>
    <row r="88" spans="1:34" x14ac:dyDescent="0.25">
      <c r="A88" s="116" t="s">
        <v>492</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v>1</v>
      </c>
      <c r="AF88" s="203"/>
      <c r="AG88" s="203"/>
      <c r="AH88" s="203">
        <v>1</v>
      </c>
    </row>
    <row r="89" spans="1:34" x14ac:dyDescent="0.25">
      <c r="A89" s="116" t="s">
        <v>245</v>
      </c>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v>1</v>
      </c>
      <c r="AF89" s="203"/>
      <c r="AG89" s="203"/>
      <c r="AH89" s="203">
        <v>1</v>
      </c>
    </row>
    <row r="90" spans="1:34" x14ac:dyDescent="0.25">
      <c r="A90" s="116" t="s">
        <v>258</v>
      </c>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v>1</v>
      </c>
      <c r="AF90" s="203"/>
      <c r="AG90" s="203"/>
      <c r="AH90" s="203">
        <v>1</v>
      </c>
    </row>
    <row r="91" spans="1:34" x14ac:dyDescent="0.25">
      <c r="A91" s="116" t="s">
        <v>485</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v>1</v>
      </c>
      <c r="AF91" s="203"/>
      <c r="AG91" s="203"/>
      <c r="AH91" s="203">
        <v>1</v>
      </c>
    </row>
    <row r="92" spans="1:34" x14ac:dyDescent="0.25">
      <c r="A92" s="116" t="s">
        <v>45</v>
      </c>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v>1</v>
      </c>
      <c r="AF92" s="203"/>
      <c r="AG92" s="203"/>
      <c r="AH92" s="203">
        <v>1</v>
      </c>
    </row>
    <row r="93" spans="1:34" x14ac:dyDescent="0.25">
      <c r="A93" s="116" t="s">
        <v>486</v>
      </c>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v>1</v>
      </c>
      <c r="AF93" s="203"/>
      <c r="AG93" s="203"/>
      <c r="AH93" s="203">
        <v>1</v>
      </c>
    </row>
    <row r="94" spans="1:34" x14ac:dyDescent="0.25">
      <c r="A94" s="116" t="s">
        <v>247</v>
      </c>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v>1</v>
      </c>
      <c r="AF94" s="203"/>
      <c r="AG94" s="203"/>
      <c r="AH94" s="203">
        <v>1</v>
      </c>
    </row>
    <row r="95" spans="1:34" x14ac:dyDescent="0.25">
      <c r="A95" s="116" t="s">
        <v>481</v>
      </c>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v>1</v>
      </c>
      <c r="AF95" s="203"/>
      <c r="AG95" s="203"/>
      <c r="AH95" s="203">
        <v>1</v>
      </c>
    </row>
    <row r="96" spans="1:34" x14ac:dyDescent="0.25">
      <c r="A96" s="116" t="s">
        <v>483</v>
      </c>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v>1</v>
      </c>
      <c r="AF96" s="203"/>
      <c r="AG96" s="203"/>
      <c r="AH96" s="203">
        <v>1</v>
      </c>
    </row>
    <row r="97" spans="1:34" x14ac:dyDescent="0.25">
      <c r="A97" s="116" t="s">
        <v>487</v>
      </c>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v>1</v>
      </c>
      <c r="AF97" s="203"/>
      <c r="AG97" s="203"/>
      <c r="AH97" s="203">
        <v>1</v>
      </c>
    </row>
    <row r="98" spans="1:34" x14ac:dyDescent="0.25">
      <c r="A98" s="116" t="s">
        <v>493</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v>1</v>
      </c>
      <c r="AF98" s="203"/>
      <c r="AG98" s="203"/>
      <c r="AH98" s="203">
        <v>1</v>
      </c>
    </row>
    <row r="99" spans="1:34" x14ac:dyDescent="0.25">
      <c r="A99" s="116" t="s">
        <v>494</v>
      </c>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v>1</v>
      </c>
      <c r="AF99" s="203"/>
      <c r="AG99" s="203"/>
      <c r="AH99" s="203">
        <v>1</v>
      </c>
    </row>
    <row r="100" spans="1:34" x14ac:dyDescent="0.25">
      <c r="A100" s="116" t="s">
        <v>488</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v>1</v>
      </c>
      <c r="AF100" s="203"/>
      <c r="AG100" s="203"/>
      <c r="AH100" s="203">
        <v>1</v>
      </c>
    </row>
    <row r="101" spans="1:34" x14ac:dyDescent="0.25">
      <c r="A101" s="116" t="s">
        <v>484</v>
      </c>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v>1</v>
      </c>
      <c r="AF101" s="203"/>
      <c r="AG101" s="203"/>
      <c r="AH101" s="203">
        <v>1</v>
      </c>
    </row>
    <row r="102" spans="1:34" x14ac:dyDescent="0.25">
      <c r="A102" s="116" t="s">
        <v>474</v>
      </c>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row>
    <row r="103" spans="1:34" x14ac:dyDescent="0.25">
      <c r="A103" s="116" t="s">
        <v>232</v>
      </c>
      <c r="B103" s="203">
        <v>324</v>
      </c>
      <c r="C103" s="203">
        <v>833</v>
      </c>
      <c r="D103" s="203">
        <v>677</v>
      </c>
      <c r="E103" s="203">
        <v>165</v>
      </c>
      <c r="F103" s="203">
        <v>285</v>
      </c>
      <c r="G103" s="203">
        <v>404</v>
      </c>
      <c r="H103" s="203">
        <v>121</v>
      </c>
      <c r="I103" s="203">
        <v>131</v>
      </c>
      <c r="J103" s="203">
        <v>103</v>
      </c>
      <c r="K103" s="203">
        <v>121</v>
      </c>
      <c r="L103" s="203">
        <v>125</v>
      </c>
      <c r="M103" s="203">
        <v>447</v>
      </c>
      <c r="N103" s="203">
        <v>543</v>
      </c>
      <c r="O103" s="203">
        <v>431</v>
      </c>
      <c r="P103" s="203">
        <v>129</v>
      </c>
      <c r="Q103" s="203">
        <v>253</v>
      </c>
      <c r="R103" s="203">
        <v>121</v>
      </c>
      <c r="S103" s="203">
        <v>11</v>
      </c>
      <c r="T103" s="203">
        <v>91</v>
      </c>
      <c r="U103" s="203">
        <v>95</v>
      </c>
      <c r="V103" s="203">
        <v>104</v>
      </c>
      <c r="W103" s="203">
        <v>547</v>
      </c>
      <c r="X103" s="203">
        <v>66</v>
      </c>
      <c r="Y103" s="203">
        <v>120</v>
      </c>
      <c r="Z103" s="203">
        <v>110</v>
      </c>
      <c r="AA103" s="203">
        <v>529</v>
      </c>
      <c r="AB103" s="203">
        <v>19</v>
      </c>
      <c r="AC103" s="203">
        <v>63</v>
      </c>
      <c r="AD103" s="203">
        <v>162</v>
      </c>
      <c r="AE103" s="203">
        <v>48</v>
      </c>
      <c r="AF103" s="203">
        <v>158</v>
      </c>
      <c r="AG103" s="203"/>
      <c r="AH103" s="203">
        <v>7336</v>
      </c>
    </row>
    <row r="106" spans="1:34" ht="21" x14ac:dyDescent="0.35">
      <c r="A106" s="1101" t="s">
        <v>495</v>
      </c>
      <c r="B106" s="1101"/>
      <c r="C106" s="1101"/>
      <c r="D106" s="1101"/>
      <c r="E106" s="1101"/>
      <c r="F106" s="1101"/>
      <c r="G106" s="1101"/>
      <c r="H106" s="1101"/>
      <c r="I106" s="1101"/>
      <c r="J106" s="1101"/>
      <c r="K106" s="1101"/>
      <c r="L106" s="1101"/>
      <c r="M106" s="1101"/>
      <c r="N106" s="1101"/>
      <c r="O106" s="1101"/>
      <c r="P106" s="1101"/>
      <c r="Q106" s="1101"/>
      <c r="R106" s="1101"/>
      <c r="S106" s="1101"/>
      <c r="T106" s="1101"/>
      <c r="U106" s="1101"/>
      <c r="V106" s="1101"/>
      <c r="W106" s="1101"/>
      <c r="X106" s="1101"/>
      <c r="Y106" s="1101"/>
      <c r="Z106" s="1101"/>
      <c r="AA106" s="1101"/>
      <c r="AB106" s="1101"/>
      <c r="AC106" s="1101"/>
      <c r="AD106" s="1101"/>
    </row>
    <row r="107" spans="1:34" ht="15.75" x14ac:dyDescent="0.25">
      <c r="A107" s="1232" t="s">
        <v>496</v>
      </c>
      <c r="B107" s="1234" t="s">
        <v>449</v>
      </c>
      <c r="C107" s="1235"/>
      <c r="D107" s="1235"/>
      <c r="E107" s="1235"/>
      <c r="F107" s="1235"/>
      <c r="G107" s="1235"/>
      <c r="H107" s="1235"/>
      <c r="I107" s="1235"/>
      <c r="J107" s="1235"/>
      <c r="K107" s="1235"/>
      <c r="L107" s="1235"/>
      <c r="M107" s="1235"/>
      <c r="N107" s="1235"/>
      <c r="O107" s="1235"/>
      <c r="P107" s="1235"/>
      <c r="Q107" s="1235"/>
      <c r="R107" s="1235"/>
      <c r="S107" s="1235"/>
      <c r="T107" s="1235"/>
      <c r="U107" s="1235"/>
      <c r="V107" s="1235"/>
      <c r="W107" s="1235"/>
      <c r="X107" s="1235"/>
      <c r="Y107" s="1235"/>
      <c r="Z107" s="1235"/>
      <c r="AA107" s="1235"/>
      <c r="AB107" s="1235"/>
      <c r="AC107" s="1235"/>
      <c r="AD107" s="1236"/>
    </row>
    <row r="108" spans="1:34" ht="109.5" x14ac:dyDescent="0.25">
      <c r="A108" s="1233"/>
      <c r="B108" s="196" t="s">
        <v>450</v>
      </c>
      <c r="C108" s="196" t="s">
        <v>94</v>
      </c>
      <c r="D108" s="196" t="s">
        <v>95</v>
      </c>
      <c r="E108" s="196" t="s">
        <v>451</v>
      </c>
      <c r="F108" s="196" t="s">
        <v>452</v>
      </c>
      <c r="G108" s="196" t="s">
        <v>453</v>
      </c>
      <c r="H108" s="196" t="s">
        <v>455</v>
      </c>
      <c r="I108" s="196" t="s">
        <v>456</v>
      </c>
      <c r="J108" s="196" t="s">
        <v>457</v>
      </c>
      <c r="K108" s="196" t="s">
        <v>103</v>
      </c>
      <c r="L108" s="196" t="s">
        <v>458</v>
      </c>
      <c r="M108" s="196" t="s">
        <v>105</v>
      </c>
      <c r="N108" s="196" t="s">
        <v>459</v>
      </c>
      <c r="O108" s="196" t="s">
        <v>460</v>
      </c>
      <c r="P108" s="196" t="s">
        <v>461</v>
      </c>
      <c r="Q108" s="196" t="s">
        <v>462</v>
      </c>
      <c r="R108" s="196" t="s">
        <v>463</v>
      </c>
      <c r="S108" s="196" t="s">
        <v>464</v>
      </c>
      <c r="T108" s="196" t="s">
        <v>465</v>
      </c>
      <c r="U108" s="196" t="s">
        <v>466</v>
      </c>
      <c r="V108" s="196" t="s">
        <v>467</v>
      </c>
      <c r="W108" s="196" t="s">
        <v>468</v>
      </c>
      <c r="X108" s="196" t="s">
        <v>469</v>
      </c>
      <c r="Y108" s="196" t="s">
        <v>470</v>
      </c>
      <c r="Z108" s="196" t="s">
        <v>471</v>
      </c>
      <c r="AA108" s="196" t="s">
        <v>472</v>
      </c>
      <c r="AB108" s="196" t="s">
        <v>473</v>
      </c>
      <c r="AC108" s="197" t="s">
        <v>122</v>
      </c>
      <c r="AD108" s="196" t="s">
        <v>232</v>
      </c>
    </row>
    <row r="109" spans="1:34" x14ac:dyDescent="0.25">
      <c r="A109" s="116" t="s">
        <v>15</v>
      </c>
      <c r="B109" s="203">
        <v>263</v>
      </c>
      <c r="C109" s="203">
        <v>227</v>
      </c>
      <c r="D109" s="203">
        <v>309</v>
      </c>
      <c r="E109" s="203">
        <v>49</v>
      </c>
      <c r="F109" s="203">
        <v>31</v>
      </c>
      <c r="G109" s="203">
        <v>1677</v>
      </c>
      <c r="H109" s="203">
        <v>44</v>
      </c>
      <c r="I109" s="203">
        <v>12</v>
      </c>
      <c r="J109" s="203">
        <v>16</v>
      </c>
      <c r="K109" s="203">
        <v>23</v>
      </c>
      <c r="L109" s="203">
        <v>219</v>
      </c>
      <c r="M109" s="203">
        <v>229</v>
      </c>
      <c r="N109" s="203">
        <v>348</v>
      </c>
      <c r="O109" s="203">
        <v>19</v>
      </c>
      <c r="P109" s="203">
        <v>122</v>
      </c>
      <c r="Q109" s="203">
        <v>180</v>
      </c>
      <c r="R109" s="203">
        <v>57</v>
      </c>
      <c r="S109" s="203">
        <v>142</v>
      </c>
      <c r="T109" s="203">
        <v>62</v>
      </c>
      <c r="U109" s="203">
        <v>184</v>
      </c>
      <c r="V109" s="203">
        <v>158</v>
      </c>
      <c r="W109" s="203">
        <v>2</v>
      </c>
      <c r="X109" s="203">
        <v>17</v>
      </c>
      <c r="Y109" s="203">
        <v>388</v>
      </c>
      <c r="Z109" s="203">
        <v>6</v>
      </c>
      <c r="AA109" s="203">
        <v>27</v>
      </c>
      <c r="AB109" s="203">
        <v>41</v>
      </c>
      <c r="AC109" s="204">
        <v>18</v>
      </c>
      <c r="AD109" s="203">
        <v>4871</v>
      </c>
    </row>
    <row r="110" spans="1:34" x14ac:dyDescent="0.25">
      <c r="A110" s="116" t="s">
        <v>14</v>
      </c>
      <c r="B110" s="203"/>
      <c r="C110" s="203">
        <v>88</v>
      </c>
      <c r="D110" s="203">
        <v>100</v>
      </c>
      <c r="E110" s="203">
        <v>54</v>
      </c>
      <c r="F110" s="203">
        <v>81</v>
      </c>
      <c r="G110" s="203">
        <v>168</v>
      </c>
      <c r="H110" s="203">
        <v>50</v>
      </c>
      <c r="I110" s="203">
        <v>13</v>
      </c>
      <c r="J110" s="203">
        <v>26</v>
      </c>
      <c r="K110" s="203">
        <v>1</v>
      </c>
      <c r="L110" s="203">
        <v>226</v>
      </c>
      <c r="M110" s="203">
        <v>207</v>
      </c>
      <c r="N110" s="203">
        <v>73</v>
      </c>
      <c r="O110" s="203">
        <v>15</v>
      </c>
      <c r="P110" s="203">
        <v>109</v>
      </c>
      <c r="Q110" s="203">
        <v>75</v>
      </c>
      <c r="R110" s="203">
        <v>88</v>
      </c>
      <c r="S110" s="203">
        <v>40</v>
      </c>
      <c r="T110" s="203">
        <v>28</v>
      </c>
      <c r="U110" s="203">
        <v>131</v>
      </c>
      <c r="V110" s="203">
        <v>23</v>
      </c>
      <c r="W110" s="203"/>
      <c r="X110" s="203">
        <v>70</v>
      </c>
      <c r="Y110" s="203">
        <v>129</v>
      </c>
      <c r="Z110" s="203">
        <v>11</v>
      </c>
      <c r="AA110" s="203">
        <v>20</v>
      </c>
      <c r="AB110" s="203">
        <v>7</v>
      </c>
      <c r="AC110" s="204">
        <v>16</v>
      </c>
      <c r="AD110" s="203">
        <v>1850</v>
      </c>
    </row>
    <row r="111" spans="1:34" x14ac:dyDescent="0.25">
      <c r="A111" s="116" t="s">
        <v>224</v>
      </c>
      <c r="B111" s="203">
        <v>178</v>
      </c>
      <c r="C111" s="203">
        <v>189</v>
      </c>
      <c r="D111" s="203">
        <v>228</v>
      </c>
      <c r="E111" s="203">
        <v>15</v>
      </c>
      <c r="F111" s="203">
        <v>22</v>
      </c>
      <c r="G111" s="203"/>
      <c r="H111" s="203"/>
      <c r="I111" s="203">
        <v>10</v>
      </c>
      <c r="J111" s="203"/>
      <c r="K111" s="203">
        <v>4</v>
      </c>
      <c r="L111" s="203">
        <v>88</v>
      </c>
      <c r="M111" s="203">
        <v>431</v>
      </c>
      <c r="N111" s="203">
        <v>78</v>
      </c>
      <c r="O111" s="203">
        <v>1</v>
      </c>
      <c r="P111" s="203">
        <v>56</v>
      </c>
      <c r="Q111" s="203">
        <v>23</v>
      </c>
      <c r="R111" s="203">
        <v>4</v>
      </c>
      <c r="S111" s="203">
        <v>45</v>
      </c>
      <c r="T111" s="203">
        <v>6</v>
      </c>
      <c r="U111" s="203">
        <v>16</v>
      </c>
      <c r="V111" s="203">
        <v>29</v>
      </c>
      <c r="W111" s="203"/>
      <c r="X111" s="203">
        <v>23</v>
      </c>
      <c r="Y111" s="203">
        <v>41</v>
      </c>
      <c r="Z111" s="203">
        <v>23</v>
      </c>
      <c r="AA111" s="203">
        <v>81</v>
      </c>
      <c r="AB111" s="203">
        <v>99</v>
      </c>
      <c r="AC111" s="204">
        <v>15</v>
      </c>
      <c r="AD111" s="203">
        <v>1706</v>
      </c>
    </row>
    <row r="112" spans="1:34" x14ac:dyDescent="0.25">
      <c r="A112" s="116" t="s">
        <v>21</v>
      </c>
      <c r="B112" s="203">
        <v>8</v>
      </c>
      <c r="C112" s="203">
        <v>37</v>
      </c>
      <c r="D112" s="203">
        <v>137</v>
      </c>
      <c r="E112" s="203">
        <v>3</v>
      </c>
      <c r="F112" s="203">
        <v>10</v>
      </c>
      <c r="G112" s="203">
        <v>109</v>
      </c>
      <c r="H112" s="203">
        <v>6</v>
      </c>
      <c r="I112" s="203">
        <v>1</v>
      </c>
      <c r="J112" s="203">
        <v>1</v>
      </c>
      <c r="K112" s="203"/>
      <c r="L112" s="203">
        <v>46</v>
      </c>
      <c r="M112" s="203">
        <v>21</v>
      </c>
      <c r="N112" s="203">
        <v>32</v>
      </c>
      <c r="O112" s="203"/>
      <c r="P112" s="203">
        <v>28</v>
      </c>
      <c r="Q112" s="203">
        <v>1</v>
      </c>
      <c r="R112" s="203"/>
      <c r="S112" s="203">
        <v>18</v>
      </c>
      <c r="T112" s="203"/>
      <c r="U112" s="203">
        <v>15</v>
      </c>
      <c r="V112" s="203"/>
      <c r="W112" s="203"/>
      <c r="X112" s="203"/>
      <c r="Y112" s="203">
        <v>14</v>
      </c>
      <c r="Z112" s="203"/>
      <c r="AA112" s="203">
        <v>1</v>
      </c>
      <c r="AB112" s="203">
        <v>10</v>
      </c>
      <c r="AC112" s="204"/>
      <c r="AD112" s="203">
        <v>499</v>
      </c>
    </row>
    <row r="113" spans="1:30" x14ac:dyDescent="0.25">
      <c r="A113" s="116" t="s">
        <v>384</v>
      </c>
      <c r="B113" s="203">
        <v>42</v>
      </c>
      <c r="C113" s="203"/>
      <c r="D113" s="203">
        <v>113</v>
      </c>
      <c r="E113" s="203"/>
      <c r="F113" s="203"/>
      <c r="G113" s="203"/>
      <c r="H113" s="203"/>
      <c r="I113" s="203"/>
      <c r="J113" s="203"/>
      <c r="K113" s="203"/>
      <c r="L113" s="203"/>
      <c r="M113" s="203">
        <v>141</v>
      </c>
      <c r="N113" s="203">
        <v>72</v>
      </c>
      <c r="O113" s="203"/>
      <c r="P113" s="203">
        <v>46</v>
      </c>
      <c r="Q113" s="203"/>
      <c r="R113" s="203"/>
      <c r="S113" s="203"/>
      <c r="T113" s="203"/>
      <c r="U113" s="203"/>
      <c r="V113" s="203"/>
      <c r="W113" s="203"/>
      <c r="X113" s="203"/>
      <c r="Y113" s="203"/>
      <c r="Z113" s="203"/>
      <c r="AA113" s="203">
        <v>5</v>
      </c>
      <c r="AB113" s="203">
        <v>5</v>
      </c>
      <c r="AC113" s="204"/>
      <c r="AD113" s="203">
        <v>425</v>
      </c>
    </row>
    <row r="114" spans="1:30" x14ac:dyDescent="0.25">
      <c r="A114" s="116" t="s">
        <v>17</v>
      </c>
      <c r="B114" s="203">
        <v>16</v>
      </c>
      <c r="C114" s="203">
        <v>7</v>
      </c>
      <c r="D114" s="203">
        <v>9</v>
      </c>
      <c r="E114" s="203">
        <v>12</v>
      </c>
      <c r="F114" s="203">
        <v>7</v>
      </c>
      <c r="G114" s="203">
        <v>35</v>
      </c>
      <c r="H114" s="203">
        <v>3</v>
      </c>
      <c r="I114" s="203">
        <v>4</v>
      </c>
      <c r="J114" s="203"/>
      <c r="K114" s="203">
        <v>4</v>
      </c>
      <c r="L114" s="203">
        <v>30</v>
      </c>
      <c r="M114" s="203">
        <v>40</v>
      </c>
      <c r="N114" s="203">
        <v>11</v>
      </c>
      <c r="O114" s="203">
        <v>1</v>
      </c>
      <c r="P114" s="203">
        <v>32</v>
      </c>
      <c r="Q114" s="203">
        <v>2</v>
      </c>
      <c r="R114" s="203">
        <v>4</v>
      </c>
      <c r="S114" s="203">
        <v>34</v>
      </c>
      <c r="T114" s="203">
        <v>60</v>
      </c>
      <c r="U114" s="203">
        <v>19</v>
      </c>
      <c r="V114" s="203">
        <v>1</v>
      </c>
      <c r="W114" s="203"/>
      <c r="X114" s="203">
        <v>3</v>
      </c>
      <c r="Y114" s="203">
        <v>13</v>
      </c>
      <c r="Z114" s="203">
        <v>1</v>
      </c>
      <c r="AA114" s="203">
        <v>1</v>
      </c>
      <c r="AB114" s="203">
        <v>2</v>
      </c>
      <c r="AC114" s="204">
        <v>1</v>
      </c>
      <c r="AD114" s="203">
        <v>353</v>
      </c>
    </row>
    <row r="115" spans="1:30" x14ac:dyDescent="0.25">
      <c r="A115" s="116" t="s">
        <v>237</v>
      </c>
      <c r="B115" s="203">
        <v>1</v>
      </c>
      <c r="C115" s="203">
        <v>10</v>
      </c>
      <c r="D115" s="203">
        <v>23</v>
      </c>
      <c r="E115" s="203">
        <v>6</v>
      </c>
      <c r="F115" s="203">
        <v>41</v>
      </c>
      <c r="G115" s="203"/>
      <c r="H115" s="203">
        <v>10</v>
      </c>
      <c r="I115" s="203">
        <v>1</v>
      </c>
      <c r="J115" s="203"/>
      <c r="K115" s="203">
        <v>24</v>
      </c>
      <c r="L115" s="203">
        <v>17</v>
      </c>
      <c r="M115" s="203">
        <v>30</v>
      </c>
      <c r="N115" s="203"/>
      <c r="O115" s="203"/>
      <c r="P115" s="203">
        <v>10</v>
      </c>
      <c r="Q115" s="203"/>
      <c r="R115" s="203">
        <v>7</v>
      </c>
      <c r="S115" s="203">
        <v>12</v>
      </c>
      <c r="T115" s="203"/>
      <c r="U115" s="203">
        <v>64</v>
      </c>
      <c r="V115" s="203"/>
      <c r="W115" s="203"/>
      <c r="X115" s="203">
        <v>3</v>
      </c>
      <c r="Y115" s="203">
        <v>79</v>
      </c>
      <c r="Z115" s="203">
        <v>2</v>
      </c>
      <c r="AA115" s="203">
        <v>1</v>
      </c>
      <c r="AB115" s="203"/>
      <c r="AC115" s="204"/>
      <c r="AD115" s="203">
        <v>342</v>
      </c>
    </row>
    <row r="116" spans="1:30" x14ac:dyDescent="0.25">
      <c r="A116" s="116" t="s">
        <v>238</v>
      </c>
      <c r="B116" s="203">
        <v>3</v>
      </c>
      <c r="C116" s="203">
        <v>51</v>
      </c>
      <c r="D116" s="203">
        <v>17</v>
      </c>
      <c r="E116" s="203"/>
      <c r="F116" s="203">
        <v>2</v>
      </c>
      <c r="G116" s="203">
        <v>17</v>
      </c>
      <c r="H116" s="203"/>
      <c r="I116" s="203">
        <v>1</v>
      </c>
      <c r="J116" s="203">
        <v>7</v>
      </c>
      <c r="K116" s="203"/>
      <c r="L116" s="203">
        <v>36</v>
      </c>
      <c r="M116" s="203">
        <v>27</v>
      </c>
      <c r="N116" s="203">
        <v>68</v>
      </c>
      <c r="O116" s="203"/>
      <c r="P116" s="203">
        <v>19</v>
      </c>
      <c r="Q116" s="203">
        <v>4</v>
      </c>
      <c r="R116" s="203"/>
      <c r="S116" s="203"/>
      <c r="T116" s="203"/>
      <c r="U116" s="203"/>
      <c r="V116" s="203">
        <v>1</v>
      </c>
      <c r="W116" s="203"/>
      <c r="X116" s="203">
        <v>9</v>
      </c>
      <c r="Y116" s="203">
        <v>18</v>
      </c>
      <c r="Z116" s="203">
        <v>1</v>
      </c>
      <c r="AA116" s="203">
        <v>3</v>
      </c>
      <c r="AB116" s="203">
        <v>3</v>
      </c>
      <c r="AC116" s="204">
        <v>11</v>
      </c>
      <c r="AD116" s="203">
        <v>299</v>
      </c>
    </row>
    <row r="117" spans="1:30" x14ac:dyDescent="0.25">
      <c r="A117" s="116" t="s">
        <v>240</v>
      </c>
      <c r="B117" s="203">
        <v>3</v>
      </c>
      <c r="C117" s="203">
        <v>19</v>
      </c>
      <c r="D117" s="203">
        <v>160</v>
      </c>
      <c r="E117" s="203"/>
      <c r="F117" s="203">
        <v>18</v>
      </c>
      <c r="G117" s="203"/>
      <c r="H117" s="203"/>
      <c r="I117" s="203"/>
      <c r="J117" s="203"/>
      <c r="K117" s="203">
        <v>2</v>
      </c>
      <c r="L117" s="203"/>
      <c r="M117" s="203">
        <v>3</v>
      </c>
      <c r="N117" s="203">
        <v>3</v>
      </c>
      <c r="O117" s="203"/>
      <c r="P117" s="203">
        <v>13</v>
      </c>
      <c r="Q117" s="203"/>
      <c r="R117" s="203"/>
      <c r="S117" s="203">
        <v>3</v>
      </c>
      <c r="T117" s="203"/>
      <c r="U117" s="203">
        <v>12</v>
      </c>
      <c r="V117" s="203"/>
      <c r="W117" s="203"/>
      <c r="X117" s="203"/>
      <c r="Y117" s="203">
        <v>11</v>
      </c>
      <c r="Z117" s="203"/>
      <c r="AA117" s="203"/>
      <c r="AB117" s="203"/>
      <c r="AC117" s="204">
        <v>2</v>
      </c>
      <c r="AD117" s="203">
        <v>250</v>
      </c>
    </row>
    <row r="118" spans="1:30" x14ac:dyDescent="0.25">
      <c r="A118" s="116" t="s">
        <v>23</v>
      </c>
      <c r="B118" s="203">
        <v>15</v>
      </c>
      <c r="C118" s="203">
        <v>16</v>
      </c>
      <c r="D118" s="203">
        <v>6</v>
      </c>
      <c r="E118" s="203">
        <v>16</v>
      </c>
      <c r="F118" s="203">
        <v>14</v>
      </c>
      <c r="G118" s="203">
        <v>31</v>
      </c>
      <c r="H118" s="203">
        <v>1</v>
      </c>
      <c r="I118" s="203"/>
      <c r="J118" s="203"/>
      <c r="K118" s="203"/>
      <c r="L118" s="203">
        <v>13</v>
      </c>
      <c r="M118" s="203">
        <v>18</v>
      </c>
      <c r="N118" s="203">
        <v>17</v>
      </c>
      <c r="O118" s="203"/>
      <c r="P118" s="203">
        <v>24</v>
      </c>
      <c r="Q118" s="203">
        <v>17</v>
      </c>
      <c r="R118" s="203"/>
      <c r="S118" s="203">
        <v>1</v>
      </c>
      <c r="T118" s="203">
        <v>2</v>
      </c>
      <c r="U118" s="203">
        <v>5</v>
      </c>
      <c r="V118" s="203"/>
      <c r="W118" s="203"/>
      <c r="X118" s="203"/>
      <c r="Y118" s="203">
        <v>7</v>
      </c>
      <c r="Z118" s="203"/>
      <c r="AA118" s="203"/>
      <c r="AB118" s="203"/>
      <c r="AC118" s="204">
        <v>29</v>
      </c>
      <c r="AD118" s="203">
        <v>233</v>
      </c>
    </row>
    <row r="119" spans="1:30" x14ac:dyDescent="0.25">
      <c r="A119" s="116" t="s">
        <v>236</v>
      </c>
      <c r="B119" s="203"/>
      <c r="C119" s="203">
        <v>6</v>
      </c>
      <c r="D119" s="203">
        <v>2</v>
      </c>
      <c r="E119" s="203">
        <v>3</v>
      </c>
      <c r="F119" s="203">
        <v>5</v>
      </c>
      <c r="G119" s="203"/>
      <c r="H119" s="203"/>
      <c r="I119" s="203"/>
      <c r="J119" s="203"/>
      <c r="K119" s="203"/>
      <c r="L119" s="203"/>
      <c r="M119" s="203">
        <v>79</v>
      </c>
      <c r="N119" s="203">
        <v>4</v>
      </c>
      <c r="O119" s="203"/>
      <c r="P119" s="203"/>
      <c r="Q119" s="203"/>
      <c r="R119" s="203"/>
      <c r="S119" s="203">
        <v>27</v>
      </c>
      <c r="T119" s="203"/>
      <c r="U119" s="203">
        <v>4</v>
      </c>
      <c r="V119" s="203"/>
      <c r="W119" s="203"/>
      <c r="X119" s="203"/>
      <c r="Y119" s="203">
        <v>3</v>
      </c>
      <c r="Z119" s="203"/>
      <c r="AA119" s="203"/>
      <c r="AB119" s="203"/>
      <c r="AC119" s="204"/>
      <c r="AD119" s="203">
        <v>134</v>
      </c>
    </row>
    <row r="120" spans="1:30" x14ac:dyDescent="0.25">
      <c r="A120" s="116" t="s">
        <v>482</v>
      </c>
      <c r="B120" s="203"/>
      <c r="C120" s="203"/>
      <c r="D120" s="203"/>
      <c r="E120" s="203"/>
      <c r="F120" s="203">
        <v>56</v>
      </c>
      <c r="G120" s="203">
        <v>3</v>
      </c>
      <c r="H120" s="203"/>
      <c r="I120" s="203"/>
      <c r="J120" s="203"/>
      <c r="K120" s="203">
        <v>4</v>
      </c>
      <c r="L120" s="203"/>
      <c r="M120" s="203">
        <v>10</v>
      </c>
      <c r="N120" s="203"/>
      <c r="O120" s="203"/>
      <c r="P120" s="203"/>
      <c r="Q120" s="203"/>
      <c r="R120" s="203">
        <v>7</v>
      </c>
      <c r="S120" s="203"/>
      <c r="T120" s="203"/>
      <c r="U120" s="203">
        <v>1</v>
      </c>
      <c r="V120" s="203"/>
      <c r="W120" s="203"/>
      <c r="X120" s="203"/>
      <c r="Y120" s="203"/>
      <c r="Z120" s="203"/>
      <c r="AA120" s="203"/>
      <c r="AB120" s="203"/>
      <c r="AC120" s="204"/>
      <c r="AD120" s="203">
        <v>104</v>
      </c>
    </row>
    <row r="121" spans="1:30" x14ac:dyDescent="0.25">
      <c r="A121" s="116" t="s">
        <v>235</v>
      </c>
      <c r="B121" s="203">
        <v>2</v>
      </c>
      <c r="C121" s="203">
        <v>7</v>
      </c>
      <c r="D121" s="203"/>
      <c r="E121" s="203"/>
      <c r="F121" s="203">
        <v>1</v>
      </c>
      <c r="G121" s="203">
        <v>12</v>
      </c>
      <c r="H121" s="203"/>
      <c r="I121" s="203">
        <v>1</v>
      </c>
      <c r="J121" s="203">
        <v>4</v>
      </c>
      <c r="K121" s="203"/>
      <c r="L121" s="203">
        <v>6</v>
      </c>
      <c r="M121" s="203">
        <v>14</v>
      </c>
      <c r="N121" s="203">
        <v>14</v>
      </c>
      <c r="O121" s="203">
        <v>2</v>
      </c>
      <c r="P121" s="203"/>
      <c r="Q121" s="203"/>
      <c r="R121" s="203"/>
      <c r="S121" s="203">
        <v>3</v>
      </c>
      <c r="T121" s="203"/>
      <c r="U121" s="203">
        <v>9</v>
      </c>
      <c r="V121" s="203"/>
      <c r="W121" s="203"/>
      <c r="X121" s="203"/>
      <c r="Y121" s="203">
        <v>16</v>
      </c>
      <c r="Z121" s="203">
        <v>1</v>
      </c>
      <c r="AA121" s="203"/>
      <c r="AB121" s="203">
        <v>3</v>
      </c>
      <c r="AC121" s="204"/>
      <c r="AD121" s="203">
        <v>96</v>
      </c>
    </row>
    <row r="122" spans="1:30" x14ac:dyDescent="0.25">
      <c r="A122" s="116" t="s">
        <v>210</v>
      </c>
      <c r="B122" s="203">
        <v>6</v>
      </c>
      <c r="C122" s="203">
        <v>8</v>
      </c>
      <c r="D122" s="203">
        <v>41</v>
      </c>
      <c r="E122" s="203"/>
      <c r="F122" s="203"/>
      <c r="G122" s="203"/>
      <c r="H122" s="203"/>
      <c r="I122" s="203"/>
      <c r="J122" s="203"/>
      <c r="K122" s="203"/>
      <c r="L122" s="203"/>
      <c r="M122" s="203">
        <v>2</v>
      </c>
      <c r="N122" s="203">
        <v>7</v>
      </c>
      <c r="O122" s="203"/>
      <c r="P122" s="203"/>
      <c r="Q122" s="203"/>
      <c r="R122" s="203"/>
      <c r="S122" s="203">
        <v>2</v>
      </c>
      <c r="T122" s="203"/>
      <c r="U122" s="203"/>
      <c r="V122" s="203"/>
      <c r="W122" s="203"/>
      <c r="X122" s="203"/>
      <c r="Y122" s="203">
        <v>2</v>
      </c>
      <c r="Z122" s="203"/>
      <c r="AA122" s="203"/>
      <c r="AB122" s="203"/>
      <c r="AC122" s="204"/>
      <c r="AD122" s="203">
        <v>69</v>
      </c>
    </row>
    <row r="123" spans="1:30" x14ac:dyDescent="0.25">
      <c r="A123" s="116" t="s">
        <v>28</v>
      </c>
      <c r="B123" s="203"/>
      <c r="C123" s="203"/>
      <c r="D123" s="203"/>
      <c r="E123" s="203">
        <v>6</v>
      </c>
      <c r="F123" s="203">
        <v>2</v>
      </c>
      <c r="G123" s="203"/>
      <c r="H123" s="203"/>
      <c r="I123" s="203"/>
      <c r="J123" s="203"/>
      <c r="K123" s="203"/>
      <c r="L123" s="203">
        <v>31</v>
      </c>
      <c r="M123" s="203">
        <v>5</v>
      </c>
      <c r="N123" s="203"/>
      <c r="O123" s="203"/>
      <c r="P123" s="203"/>
      <c r="Q123" s="203"/>
      <c r="R123" s="203"/>
      <c r="S123" s="203"/>
      <c r="T123" s="203"/>
      <c r="U123" s="203">
        <v>2</v>
      </c>
      <c r="V123" s="203">
        <v>15</v>
      </c>
      <c r="W123" s="203"/>
      <c r="X123" s="203"/>
      <c r="Y123" s="203"/>
      <c r="Z123" s="203"/>
      <c r="AA123" s="203"/>
      <c r="AB123" s="203"/>
      <c r="AC123" s="204"/>
      <c r="AD123" s="203">
        <v>62</v>
      </c>
    </row>
    <row r="124" spans="1:30" x14ac:dyDescent="0.25">
      <c r="A124" s="116" t="s">
        <v>25</v>
      </c>
      <c r="B124" s="203"/>
      <c r="C124" s="203"/>
      <c r="D124" s="203"/>
      <c r="E124" s="203">
        <v>3</v>
      </c>
      <c r="F124" s="203"/>
      <c r="G124" s="203"/>
      <c r="H124" s="203"/>
      <c r="I124" s="203"/>
      <c r="J124" s="203">
        <v>2</v>
      </c>
      <c r="K124" s="203">
        <v>2</v>
      </c>
      <c r="L124" s="203">
        <v>7</v>
      </c>
      <c r="M124" s="203">
        <v>1</v>
      </c>
      <c r="N124" s="203"/>
      <c r="O124" s="203"/>
      <c r="P124" s="203">
        <v>7</v>
      </c>
      <c r="Q124" s="203"/>
      <c r="R124" s="203">
        <v>1</v>
      </c>
      <c r="S124" s="203"/>
      <c r="T124" s="203"/>
      <c r="U124" s="203">
        <v>5</v>
      </c>
      <c r="V124" s="203">
        <v>1</v>
      </c>
      <c r="W124" s="203"/>
      <c r="X124" s="203"/>
      <c r="Y124" s="203">
        <v>5</v>
      </c>
      <c r="Z124" s="203">
        <v>5</v>
      </c>
      <c r="AA124" s="203">
        <v>1</v>
      </c>
      <c r="AB124" s="203"/>
      <c r="AC124" s="204"/>
      <c r="AD124" s="203">
        <v>41</v>
      </c>
    </row>
    <row r="125" spans="1:30" x14ac:dyDescent="0.25">
      <c r="A125" s="116" t="s">
        <v>32</v>
      </c>
      <c r="B125" s="203"/>
      <c r="C125" s="203">
        <v>4</v>
      </c>
      <c r="D125" s="203"/>
      <c r="E125" s="203"/>
      <c r="F125" s="203"/>
      <c r="G125" s="203">
        <v>6</v>
      </c>
      <c r="H125" s="203"/>
      <c r="I125" s="203"/>
      <c r="J125" s="203"/>
      <c r="K125" s="203"/>
      <c r="L125" s="203">
        <v>7</v>
      </c>
      <c r="M125" s="203">
        <v>9</v>
      </c>
      <c r="N125" s="203"/>
      <c r="O125" s="203">
        <v>2</v>
      </c>
      <c r="P125" s="203"/>
      <c r="Q125" s="203"/>
      <c r="R125" s="203"/>
      <c r="S125" s="203">
        <v>2</v>
      </c>
      <c r="T125" s="203"/>
      <c r="U125" s="203">
        <v>2</v>
      </c>
      <c r="V125" s="203"/>
      <c r="W125" s="203"/>
      <c r="X125" s="203"/>
      <c r="Y125" s="203">
        <v>6</v>
      </c>
      <c r="Z125" s="203"/>
      <c r="AA125" s="203"/>
      <c r="AB125" s="203"/>
      <c r="AC125" s="204"/>
      <c r="AD125" s="203">
        <v>39</v>
      </c>
    </row>
    <row r="126" spans="1:30" x14ac:dyDescent="0.25">
      <c r="A126" s="116" t="s">
        <v>33</v>
      </c>
      <c r="B126" s="203"/>
      <c r="C126" s="203">
        <v>3</v>
      </c>
      <c r="D126" s="203">
        <v>1</v>
      </c>
      <c r="E126" s="203">
        <v>2</v>
      </c>
      <c r="F126" s="203">
        <v>1</v>
      </c>
      <c r="G126" s="203"/>
      <c r="H126" s="203"/>
      <c r="I126" s="203"/>
      <c r="J126" s="203"/>
      <c r="K126" s="203">
        <v>2</v>
      </c>
      <c r="L126" s="203">
        <v>1</v>
      </c>
      <c r="M126" s="203">
        <v>5</v>
      </c>
      <c r="N126" s="203">
        <v>1</v>
      </c>
      <c r="O126" s="203"/>
      <c r="P126" s="203">
        <v>2</v>
      </c>
      <c r="Q126" s="203"/>
      <c r="R126" s="203">
        <v>3</v>
      </c>
      <c r="S126" s="203"/>
      <c r="T126" s="203"/>
      <c r="U126" s="203">
        <v>1</v>
      </c>
      <c r="V126" s="203"/>
      <c r="W126" s="203"/>
      <c r="X126" s="203"/>
      <c r="Y126" s="203">
        <v>14</v>
      </c>
      <c r="Z126" s="203">
        <v>1</v>
      </c>
      <c r="AA126" s="203"/>
      <c r="AB126" s="203"/>
      <c r="AC126" s="204"/>
      <c r="AD126" s="203">
        <v>38</v>
      </c>
    </row>
    <row r="127" spans="1:30" x14ac:dyDescent="0.25">
      <c r="A127" s="116" t="s">
        <v>26</v>
      </c>
      <c r="B127" s="203"/>
      <c r="C127" s="203"/>
      <c r="D127" s="203"/>
      <c r="E127" s="203"/>
      <c r="F127" s="203"/>
      <c r="G127" s="203">
        <v>4</v>
      </c>
      <c r="H127" s="203"/>
      <c r="I127" s="203"/>
      <c r="J127" s="203"/>
      <c r="K127" s="203"/>
      <c r="L127" s="203"/>
      <c r="M127" s="203">
        <v>4</v>
      </c>
      <c r="N127" s="203"/>
      <c r="O127" s="203"/>
      <c r="P127" s="203"/>
      <c r="Q127" s="203"/>
      <c r="R127" s="203"/>
      <c r="S127" s="203"/>
      <c r="T127" s="203">
        <v>1</v>
      </c>
      <c r="U127" s="203">
        <v>1</v>
      </c>
      <c r="V127" s="203"/>
      <c r="W127" s="203">
        <v>1</v>
      </c>
      <c r="X127" s="203"/>
      <c r="Y127" s="203">
        <v>1</v>
      </c>
      <c r="Z127" s="203"/>
      <c r="AA127" s="203"/>
      <c r="AB127" s="203"/>
      <c r="AC127" s="204"/>
      <c r="AD127" s="203">
        <v>13</v>
      </c>
    </row>
    <row r="128" spans="1:30" x14ac:dyDescent="0.25">
      <c r="A128" s="116" t="s">
        <v>242</v>
      </c>
      <c r="B128" s="203"/>
      <c r="C128" s="203"/>
      <c r="D128" s="203"/>
      <c r="E128" s="203">
        <v>1</v>
      </c>
      <c r="F128" s="203"/>
      <c r="G128" s="203"/>
      <c r="H128" s="203"/>
      <c r="I128" s="203">
        <v>1</v>
      </c>
      <c r="J128" s="203"/>
      <c r="K128" s="203"/>
      <c r="L128" s="203"/>
      <c r="M128" s="203"/>
      <c r="N128" s="203"/>
      <c r="O128" s="203"/>
      <c r="P128" s="203"/>
      <c r="Q128" s="203"/>
      <c r="R128" s="203"/>
      <c r="S128" s="203"/>
      <c r="T128" s="203"/>
      <c r="U128" s="203"/>
      <c r="V128" s="203"/>
      <c r="W128" s="203"/>
      <c r="X128" s="203"/>
      <c r="Y128" s="203">
        <v>2</v>
      </c>
      <c r="Z128" s="203"/>
      <c r="AA128" s="203"/>
      <c r="AB128" s="203"/>
      <c r="AC128" s="204"/>
      <c r="AD128" s="203">
        <v>5</v>
      </c>
    </row>
    <row r="129" spans="1:30" x14ac:dyDescent="0.25">
      <c r="A129" s="116" t="s">
        <v>239</v>
      </c>
      <c r="B129" s="203"/>
      <c r="C129" s="203"/>
      <c r="D129" s="203"/>
      <c r="E129" s="203"/>
      <c r="F129" s="203">
        <v>1</v>
      </c>
      <c r="G129" s="203"/>
      <c r="H129" s="203"/>
      <c r="I129" s="203"/>
      <c r="J129" s="203"/>
      <c r="K129" s="203"/>
      <c r="L129" s="203"/>
      <c r="M129" s="203"/>
      <c r="N129" s="203"/>
      <c r="O129" s="203"/>
      <c r="P129" s="203"/>
      <c r="Q129" s="203"/>
      <c r="R129" s="203"/>
      <c r="S129" s="203"/>
      <c r="T129" s="203"/>
      <c r="U129" s="203">
        <v>1</v>
      </c>
      <c r="V129" s="203"/>
      <c r="W129" s="203"/>
      <c r="X129" s="203"/>
      <c r="Y129" s="203">
        <v>2</v>
      </c>
      <c r="Z129" s="203"/>
      <c r="AA129" s="203"/>
      <c r="AB129" s="203"/>
      <c r="AC129" s="204"/>
      <c r="AD129" s="203">
        <v>5</v>
      </c>
    </row>
    <row r="130" spans="1:30" x14ac:dyDescent="0.25">
      <c r="A130" s="116" t="s">
        <v>75</v>
      </c>
      <c r="B130" s="203"/>
      <c r="C130" s="203"/>
      <c r="D130" s="203"/>
      <c r="E130" s="203"/>
      <c r="F130" s="203"/>
      <c r="G130" s="203"/>
      <c r="H130" s="203"/>
      <c r="I130" s="203"/>
      <c r="J130" s="203"/>
      <c r="K130" s="203"/>
      <c r="L130" s="203"/>
      <c r="M130" s="203"/>
      <c r="N130" s="203"/>
      <c r="O130" s="203"/>
      <c r="P130" s="203"/>
      <c r="Q130" s="203"/>
      <c r="R130" s="203"/>
      <c r="S130" s="203"/>
      <c r="T130" s="203"/>
      <c r="U130" s="203">
        <v>2</v>
      </c>
      <c r="V130" s="203"/>
      <c r="W130" s="203"/>
      <c r="X130" s="203"/>
      <c r="Y130" s="203"/>
      <c r="Z130" s="203"/>
      <c r="AA130" s="203"/>
      <c r="AB130" s="203"/>
      <c r="AC130" s="204"/>
      <c r="AD130" s="203">
        <v>3</v>
      </c>
    </row>
    <row r="131" spans="1:30" x14ac:dyDescent="0.25">
      <c r="A131" s="116" t="s">
        <v>476</v>
      </c>
      <c r="B131" s="203"/>
      <c r="C131" s="203"/>
      <c r="D131" s="203"/>
      <c r="E131" s="203"/>
      <c r="F131" s="203"/>
      <c r="G131" s="203"/>
      <c r="H131" s="203"/>
      <c r="I131" s="203"/>
      <c r="J131" s="203"/>
      <c r="K131" s="203"/>
      <c r="L131" s="203">
        <v>2</v>
      </c>
      <c r="M131" s="203"/>
      <c r="N131" s="203"/>
      <c r="O131" s="203"/>
      <c r="P131" s="203"/>
      <c r="Q131" s="203"/>
      <c r="R131" s="203"/>
      <c r="S131" s="203"/>
      <c r="T131" s="203"/>
      <c r="U131" s="203"/>
      <c r="V131" s="203"/>
      <c r="W131" s="203"/>
      <c r="X131" s="203"/>
      <c r="Y131" s="203"/>
      <c r="Z131" s="203"/>
      <c r="AA131" s="203"/>
      <c r="AB131" s="203"/>
      <c r="AC131" s="204"/>
      <c r="AD131" s="203">
        <v>3</v>
      </c>
    </row>
    <row r="132" spans="1:30" x14ac:dyDescent="0.25">
      <c r="A132" s="116" t="s">
        <v>258</v>
      </c>
      <c r="B132" s="203"/>
      <c r="C132" s="203"/>
      <c r="D132" s="203"/>
      <c r="E132" s="203"/>
      <c r="F132" s="203">
        <v>1</v>
      </c>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4"/>
      <c r="AD132" s="203">
        <v>2</v>
      </c>
    </row>
    <row r="133" spans="1:30" x14ac:dyDescent="0.25">
      <c r="A133" s="116" t="s">
        <v>259</v>
      </c>
      <c r="B133" s="203"/>
      <c r="C133" s="203"/>
      <c r="D133" s="203"/>
      <c r="E133" s="203"/>
      <c r="F133" s="203">
        <v>1</v>
      </c>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4"/>
      <c r="AD133" s="203">
        <v>2</v>
      </c>
    </row>
    <row r="134" spans="1:30" x14ac:dyDescent="0.25">
      <c r="A134" s="116" t="s">
        <v>491</v>
      </c>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4"/>
      <c r="AD134" s="203">
        <v>1</v>
      </c>
    </row>
    <row r="135" spans="1:30" x14ac:dyDescent="0.25">
      <c r="A135" s="116" t="s">
        <v>219</v>
      </c>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4"/>
      <c r="AD135" s="203">
        <v>1</v>
      </c>
    </row>
    <row r="136" spans="1:30" x14ac:dyDescent="0.25">
      <c r="A136" s="116" t="s">
        <v>492</v>
      </c>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4"/>
      <c r="AD136" s="203">
        <v>1</v>
      </c>
    </row>
    <row r="137" spans="1:30" x14ac:dyDescent="0.25">
      <c r="A137" s="116" t="s">
        <v>245</v>
      </c>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4"/>
      <c r="AD137" s="203">
        <v>1</v>
      </c>
    </row>
    <row r="138" spans="1:30" x14ac:dyDescent="0.25">
      <c r="A138" s="116" t="s">
        <v>220</v>
      </c>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4"/>
      <c r="AD138" s="203">
        <v>1</v>
      </c>
    </row>
    <row r="139" spans="1:30" x14ac:dyDescent="0.25">
      <c r="A139" s="116" t="s">
        <v>218</v>
      </c>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4"/>
      <c r="AD139" s="203">
        <v>1</v>
      </c>
    </row>
    <row r="140" spans="1:30" x14ac:dyDescent="0.25">
      <c r="A140" s="116" t="s">
        <v>485</v>
      </c>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4"/>
      <c r="AD140" s="203">
        <v>1</v>
      </c>
    </row>
    <row r="141" spans="1:30" x14ac:dyDescent="0.25">
      <c r="A141" s="116" t="s">
        <v>45</v>
      </c>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4"/>
      <c r="AD141" s="203">
        <v>1</v>
      </c>
    </row>
    <row r="142" spans="1:30" x14ac:dyDescent="0.25">
      <c r="A142" s="116" t="s">
        <v>486</v>
      </c>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4"/>
      <c r="AD142" s="203">
        <v>1</v>
      </c>
    </row>
    <row r="143" spans="1:30" x14ac:dyDescent="0.25">
      <c r="A143" s="116" t="s">
        <v>478</v>
      </c>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4"/>
      <c r="AD143" s="203">
        <v>1</v>
      </c>
    </row>
    <row r="144" spans="1:30" x14ac:dyDescent="0.25">
      <c r="A144" s="116" t="s">
        <v>477</v>
      </c>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4"/>
      <c r="AD144" s="203">
        <v>1</v>
      </c>
    </row>
    <row r="145" spans="1:30" x14ac:dyDescent="0.25">
      <c r="A145" s="116" t="s">
        <v>480</v>
      </c>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4"/>
      <c r="AD145" s="203">
        <v>1</v>
      </c>
    </row>
    <row r="146" spans="1:30" x14ac:dyDescent="0.25">
      <c r="A146" s="116" t="s">
        <v>247</v>
      </c>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4"/>
      <c r="AD146" s="203">
        <v>1</v>
      </c>
    </row>
    <row r="147" spans="1:30" x14ac:dyDescent="0.25">
      <c r="A147" s="116" t="s">
        <v>481</v>
      </c>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4"/>
      <c r="AD147" s="203">
        <v>1</v>
      </c>
    </row>
    <row r="148" spans="1:30" x14ac:dyDescent="0.25">
      <c r="A148" s="116" t="s">
        <v>483</v>
      </c>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4"/>
      <c r="AD148" s="203">
        <v>1</v>
      </c>
    </row>
    <row r="149" spans="1:30" x14ac:dyDescent="0.25">
      <c r="A149" s="116" t="s">
        <v>479</v>
      </c>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4"/>
      <c r="AD149" s="203">
        <v>1</v>
      </c>
    </row>
    <row r="150" spans="1:30" x14ac:dyDescent="0.25">
      <c r="A150" s="116" t="s">
        <v>487</v>
      </c>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4"/>
      <c r="AD150" s="203">
        <v>1</v>
      </c>
    </row>
    <row r="151" spans="1:30" x14ac:dyDescent="0.25">
      <c r="A151" s="116" t="s">
        <v>493</v>
      </c>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4"/>
      <c r="AD151" s="203">
        <v>1</v>
      </c>
    </row>
    <row r="152" spans="1:30" x14ac:dyDescent="0.25">
      <c r="A152" s="116" t="s">
        <v>439</v>
      </c>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4"/>
      <c r="AD152" s="203">
        <v>1</v>
      </c>
    </row>
    <row r="153" spans="1:30" x14ac:dyDescent="0.25">
      <c r="A153" s="116" t="s">
        <v>494</v>
      </c>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4"/>
      <c r="AD153" s="203">
        <v>1</v>
      </c>
    </row>
    <row r="154" spans="1:30" x14ac:dyDescent="0.25">
      <c r="A154" s="116" t="s">
        <v>488</v>
      </c>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4"/>
      <c r="AD154" s="203">
        <v>1</v>
      </c>
    </row>
    <row r="155" spans="1:30" x14ac:dyDescent="0.25">
      <c r="A155" s="116" t="s">
        <v>241</v>
      </c>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4"/>
      <c r="AD155" s="203">
        <v>1</v>
      </c>
    </row>
    <row r="156" spans="1:30" x14ac:dyDescent="0.25">
      <c r="A156" s="116" t="s">
        <v>484</v>
      </c>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4"/>
      <c r="AD156" s="203">
        <v>1</v>
      </c>
    </row>
    <row r="157" spans="1:30" x14ac:dyDescent="0.25">
      <c r="A157" s="116" t="s">
        <v>232</v>
      </c>
      <c r="B157" s="203">
        <v>537</v>
      </c>
      <c r="C157" s="203">
        <v>672</v>
      </c>
      <c r="D157" s="203">
        <v>1146</v>
      </c>
      <c r="E157" s="203">
        <v>170</v>
      </c>
      <c r="F157" s="203">
        <v>294</v>
      </c>
      <c r="G157" s="203">
        <v>2062</v>
      </c>
      <c r="H157" s="203">
        <v>114</v>
      </c>
      <c r="I157" s="203">
        <v>44</v>
      </c>
      <c r="J157" s="203">
        <v>56</v>
      </c>
      <c r="K157" s="203">
        <v>66</v>
      </c>
      <c r="L157" s="203">
        <v>729</v>
      </c>
      <c r="M157" s="203">
        <v>1276</v>
      </c>
      <c r="N157" s="203">
        <v>728</v>
      </c>
      <c r="O157" s="203">
        <v>40</v>
      </c>
      <c r="P157" s="203">
        <v>468</v>
      </c>
      <c r="Q157" s="203">
        <v>302</v>
      </c>
      <c r="R157" s="203">
        <v>171</v>
      </c>
      <c r="S157" s="203">
        <v>329</v>
      </c>
      <c r="T157" s="203">
        <v>159</v>
      </c>
      <c r="U157" s="203">
        <v>474</v>
      </c>
      <c r="V157" s="203">
        <v>228</v>
      </c>
      <c r="W157" s="203">
        <v>3</v>
      </c>
      <c r="X157" s="203">
        <v>125</v>
      </c>
      <c r="Y157" s="203">
        <v>751</v>
      </c>
      <c r="Z157" s="203">
        <v>51</v>
      </c>
      <c r="AA157" s="203">
        <v>140</v>
      </c>
      <c r="AB157" s="203">
        <v>170</v>
      </c>
      <c r="AC157" s="204">
        <v>92</v>
      </c>
      <c r="AD157" s="203">
        <v>11467</v>
      </c>
    </row>
    <row r="160" spans="1:30" ht="18.75" x14ac:dyDescent="0.3">
      <c r="A160" s="1237" t="s">
        <v>497</v>
      </c>
      <c r="B160" s="1238"/>
      <c r="C160" s="1238"/>
      <c r="D160" s="1238"/>
      <c r="E160" s="1238"/>
      <c r="F160" s="1238"/>
      <c r="G160" s="1238"/>
      <c r="H160" s="1238"/>
      <c r="I160" s="1238"/>
      <c r="J160" s="1238"/>
      <c r="K160" s="1238"/>
      <c r="L160" s="1238"/>
      <c r="M160" s="1238"/>
      <c r="N160" s="1238"/>
      <c r="O160" s="1238"/>
      <c r="P160" s="1238"/>
      <c r="Q160" s="1238"/>
      <c r="R160" s="1238"/>
      <c r="S160" s="1238"/>
      <c r="T160" s="1238"/>
      <c r="U160" s="1238"/>
      <c r="V160" s="1238"/>
      <c r="W160" s="1238"/>
      <c r="X160" s="1238"/>
      <c r="Y160" s="1238"/>
      <c r="Z160" s="1238"/>
      <c r="AA160" s="1238"/>
      <c r="AB160" s="1238"/>
      <c r="AC160" s="1239"/>
    </row>
    <row r="161" spans="1:29" x14ac:dyDescent="0.25">
      <c r="A161" s="1232" t="s">
        <v>2</v>
      </c>
      <c r="B161" s="1240" t="s">
        <v>449</v>
      </c>
      <c r="C161" s="1241"/>
      <c r="D161" s="1241"/>
      <c r="E161" s="1241"/>
      <c r="F161" s="1241"/>
      <c r="G161" s="1241"/>
      <c r="H161" s="1241"/>
      <c r="I161" s="1241"/>
      <c r="J161" s="1241"/>
      <c r="K161" s="1241"/>
      <c r="L161" s="1241"/>
      <c r="M161" s="1241"/>
      <c r="N161" s="1241"/>
      <c r="O161" s="1241"/>
      <c r="P161" s="1241"/>
      <c r="Q161" s="1241"/>
      <c r="R161" s="1241"/>
      <c r="S161" s="1241"/>
      <c r="T161" s="1241"/>
      <c r="U161" s="1241"/>
      <c r="V161" s="1241"/>
      <c r="W161" s="1241"/>
      <c r="X161" s="1241"/>
      <c r="Y161" s="1241"/>
      <c r="Z161" s="1241"/>
      <c r="AA161" s="1241"/>
      <c r="AB161" s="1241"/>
      <c r="AC161" s="1242"/>
    </row>
    <row r="162" spans="1:29" ht="109.5" x14ac:dyDescent="0.25">
      <c r="A162" s="1233"/>
      <c r="B162" s="196" t="s">
        <v>450</v>
      </c>
      <c r="C162" s="196" t="s">
        <v>94</v>
      </c>
      <c r="D162" s="196" t="s">
        <v>95</v>
      </c>
      <c r="E162" s="196" t="s">
        <v>451</v>
      </c>
      <c r="F162" s="196" t="s">
        <v>452</v>
      </c>
      <c r="G162" s="196" t="s">
        <v>453</v>
      </c>
      <c r="H162" s="196" t="s">
        <v>455</v>
      </c>
      <c r="I162" s="196" t="s">
        <v>456</v>
      </c>
      <c r="J162" s="196" t="s">
        <v>457</v>
      </c>
      <c r="K162" s="196" t="s">
        <v>103</v>
      </c>
      <c r="L162" s="196" t="s">
        <v>458</v>
      </c>
      <c r="M162" s="196" t="s">
        <v>105</v>
      </c>
      <c r="N162" s="196" t="s">
        <v>459</v>
      </c>
      <c r="O162" s="196" t="s">
        <v>460</v>
      </c>
      <c r="P162" s="196" t="s">
        <v>461</v>
      </c>
      <c r="Q162" s="196" t="s">
        <v>462</v>
      </c>
      <c r="R162" s="196" t="s">
        <v>463</v>
      </c>
      <c r="S162" s="196" t="s">
        <v>464</v>
      </c>
      <c r="T162" s="196" t="s">
        <v>465</v>
      </c>
      <c r="U162" s="196" t="s">
        <v>466</v>
      </c>
      <c r="V162" s="196" t="s">
        <v>467</v>
      </c>
      <c r="W162" s="196" t="s">
        <v>469</v>
      </c>
      <c r="X162" s="196" t="s">
        <v>470</v>
      </c>
      <c r="Y162" s="196" t="s">
        <v>471</v>
      </c>
      <c r="Z162" s="196" t="s">
        <v>472</v>
      </c>
      <c r="AA162" s="196" t="s">
        <v>473</v>
      </c>
      <c r="AB162" s="196" t="s">
        <v>122</v>
      </c>
      <c r="AC162" s="196" t="s">
        <v>232</v>
      </c>
    </row>
    <row r="163" spans="1:29" x14ac:dyDescent="0.25">
      <c r="A163" s="116" t="s">
        <v>14</v>
      </c>
      <c r="B163" s="116"/>
      <c r="C163" s="116">
        <v>59</v>
      </c>
      <c r="D163" s="116">
        <v>23</v>
      </c>
      <c r="E163" s="116">
        <v>14</v>
      </c>
      <c r="F163" s="116">
        <v>15</v>
      </c>
      <c r="G163" s="116">
        <v>163</v>
      </c>
      <c r="H163" s="116"/>
      <c r="I163" s="116">
        <v>3</v>
      </c>
      <c r="J163" s="116">
        <v>10</v>
      </c>
      <c r="K163" s="116"/>
      <c r="L163" s="116">
        <v>19</v>
      </c>
      <c r="M163" s="116">
        <v>30</v>
      </c>
      <c r="N163" s="116">
        <v>65</v>
      </c>
      <c r="O163" s="116">
        <v>9</v>
      </c>
      <c r="P163" s="116">
        <v>103</v>
      </c>
      <c r="Q163" s="116">
        <v>25</v>
      </c>
      <c r="R163" s="116">
        <v>4</v>
      </c>
      <c r="S163" s="116">
        <v>24</v>
      </c>
      <c r="T163" s="116"/>
      <c r="U163" s="116">
        <v>9</v>
      </c>
      <c r="V163" s="116">
        <v>11</v>
      </c>
      <c r="W163" s="116">
        <v>3</v>
      </c>
      <c r="X163" s="116">
        <v>20</v>
      </c>
      <c r="Y163" s="116">
        <v>3</v>
      </c>
      <c r="Z163" s="116"/>
      <c r="AA163" s="116">
        <v>1</v>
      </c>
      <c r="AB163" s="116">
        <v>15</v>
      </c>
      <c r="AC163" s="116">
        <v>629</v>
      </c>
    </row>
    <row r="164" spans="1:29" x14ac:dyDescent="0.25">
      <c r="A164" s="116" t="s">
        <v>224</v>
      </c>
      <c r="B164" s="116">
        <v>140</v>
      </c>
      <c r="C164" s="116">
        <v>74</v>
      </c>
      <c r="D164" s="116">
        <v>40</v>
      </c>
      <c r="E164" s="116">
        <v>1</v>
      </c>
      <c r="F164" s="116">
        <v>3</v>
      </c>
      <c r="G164" s="116"/>
      <c r="H164" s="116"/>
      <c r="I164" s="116"/>
      <c r="J164" s="116"/>
      <c r="K164" s="116"/>
      <c r="L164" s="116"/>
      <c r="M164" s="116">
        <v>11</v>
      </c>
      <c r="N164" s="116">
        <v>74</v>
      </c>
      <c r="O164" s="116"/>
      <c r="P164" s="116">
        <v>49</v>
      </c>
      <c r="Q164" s="116">
        <v>10</v>
      </c>
      <c r="R164" s="116"/>
      <c r="S164" s="116">
        <v>7</v>
      </c>
      <c r="T164" s="116">
        <v>4</v>
      </c>
      <c r="U164" s="116"/>
      <c r="V164" s="116"/>
      <c r="W164" s="116">
        <v>7</v>
      </c>
      <c r="X164" s="116">
        <v>3</v>
      </c>
      <c r="Y164" s="116">
        <v>5</v>
      </c>
      <c r="Z164" s="116">
        <v>2</v>
      </c>
      <c r="AA164" s="116">
        <v>15</v>
      </c>
      <c r="AB164" s="116">
        <v>1</v>
      </c>
      <c r="AC164" s="116">
        <v>447</v>
      </c>
    </row>
    <row r="165" spans="1:29" x14ac:dyDescent="0.25">
      <c r="A165" s="116" t="s">
        <v>21</v>
      </c>
      <c r="B165" s="116"/>
      <c r="C165" s="116">
        <v>9</v>
      </c>
      <c r="D165" s="116">
        <v>46</v>
      </c>
      <c r="E165" s="116"/>
      <c r="F165" s="116">
        <v>3</v>
      </c>
      <c r="G165" s="116">
        <v>5</v>
      </c>
      <c r="H165" s="116">
        <v>3</v>
      </c>
      <c r="I165" s="116">
        <v>1</v>
      </c>
      <c r="J165" s="116"/>
      <c r="K165" s="116"/>
      <c r="L165" s="116">
        <v>37</v>
      </c>
      <c r="M165" s="116">
        <v>6</v>
      </c>
      <c r="N165" s="116">
        <v>19</v>
      </c>
      <c r="O165" s="116"/>
      <c r="P165" s="116">
        <v>13</v>
      </c>
      <c r="Q165" s="116"/>
      <c r="R165" s="116"/>
      <c r="S165" s="116">
        <v>4</v>
      </c>
      <c r="T165" s="116"/>
      <c r="U165" s="116">
        <v>7</v>
      </c>
      <c r="V165" s="116"/>
      <c r="W165" s="116"/>
      <c r="X165" s="116">
        <v>8</v>
      </c>
      <c r="Y165" s="116"/>
      <c r="Z165" s="116">
        <v>1</v>
      </c>
      <c r="AA165" s="116">
        <v>1</v>
      </c>
      <c r="AB165" s="116"/>
      <c r="AC165" s="116">
        <v>164</v>
      </c>
    </row>
    <row r="166" spans="1:29" x14ac:dyDescent="0.25">
      <c r="A166" s="116" t="s">
        <v>384</v>
      </c>
      <c r="B166" s="116"/>
      <c r="C166" s="116"/>
      <c r="D166" s="116">
        <v>59</v>
      </c>
      <c r="E166" s="116"/>
      <c r="F166" s="116"/>
      <c r="G166" s="116"/>
      <c r="H166" s="116"/>
      <c r="I166" s="116"/>
      <c r="J166" s="116"/>
      <c r="K166" s="116"/>
      <c r="L166" s="116"/>
      <c r="M166" s="116">
        <v>16</v>
      </c>
      <c r="N166" s="116">
        <v>19</v>
      </c>
      <c r="O166" s="116"/>
      <c r="P166" s="116">
        <v>9</v>
      </c>
      <c r="Q166" s="116"/>
      <c r="R166" s="116"/>
      <c r="S166" s="116"/>
      <c r="T166" s="116"/>
      <c r="U166" s="116"/>
      <c r="V166" s="116"/>
      <c r="W166" s="116"/>
      <c r="X166" s="116"/>
      <c r="Y166" s="116"/>
      <c r="Z166" s="116"/>
      <c r="AA166" s="116"/>
      <c r="AB166" s="116"/>
      <c r="AC166" s="116">
        <v>104</v>
      </c>
    </row>
    <row r="167" spans="1:29" x14ac:dyDescent="0.25">
      <c r="A167" s="116" t="s">
        <v>237</v>
      </c>
      <c r="B167" s="116"/>
      <c r="C167" s="116"/>
      <c r="D167" s="116"/>
      <c r="E167" s="116">
        <v>1</v>
      </c>
      <c r="F167" s="116">
        <v>29</v>
      </c>
      <c r="G167" s="116"/>
      <c r="H167" s="116">
        <v>2</v>
      </c>
      <c r="I167" s="116"/>
      <c r="J167" s="116"/>
      <c r="K167" s="116">
        <v>12</v>
      </c>
      <c r="L167" s="116"/>
      <c r="M167" s="116">
        <v>14</v>
      </c>
      <c r="N167" s="116"/>
      <c r="O167" s="116"/>
      <c r="P167" s="116"/>
      <c r="Q167" s="116"/>
      <c r="R167" s="116"/>
      <c r="S167" s="116"/>
      <c r="T167" s="116"/>
      <c r="U167" s="116"/>
      <c r="V167" s="116"/>
      <c r="W167" s="116"/>
      <c r="X167" s="116">
        <v>16</v>
      </c>
      <c r="Y167" s="116"/>
      <c r="Z167" s="116"/>
      <c r="AA167" s="116"/>
      <c r="AB167" s="116"/>
      <c r="AC167" s="116">
        <v>75</v>
      </c>
    </row>
    <row r="168" spans="1:29" x14ac:dyDescent="0.25">
      <c r="A168" s="116" t="s">
        <v>15</v>
      </c>
      <c r="B168" s="116"/>
      <c r="C168" s="116">
        <v>1</v>
      </c>
      <c r="D168" s="116">
        <v>1</v>
      </c>
      <c r="E168" s="116"/>
      <c r="F168" s="116">
        <v>27</v>
      </c>
      <c r="G168" s="116">
        <v>6</v>
      </c>
      <c r="H168" s="116"/>
      <c r="I168" s="116">
        <v>4</v>
      </c>
      <c r="J168" s="116"/>
      <c r="K168" s="116"/>
      <c r="L168" s="116"/>
      <c r="M168" s="116"/>
      <c r="N168" s="116"/>
      <c r="O168" s="116">
        <v>5</v>
      </c>
      <c r="P168" s="116"/>
      <c r="Q168" s="116">
        <v>10</v>
      </c>
      <c r="R168" s="116"/>
      <c r="S168" s="116"/>
      <c r="T168" s="116">
        <v>3</v>
      </c>
      <c r="U168" s="116"/>
      <c r="V168" s="116"/>
      <c r="W168" s="116"/>
      <c r="X168" s="116">
        <v>4</v>
      </c>
      <c r="Y168" s="116"/>
      <c r="Z168" s="116"/>
      <c r="AA168" s="116"/>
      <c r="AB168" s="116"/>
      <c r="AC168" s="116">
        <v>62</v>
      </c>
    </row>
    <row r="169" spans="1:29" x14ac:dyDescent="0.25">
      <c r="A169" s="116" t="s">
        <v>210</v>
      </c>
      <c r="B169" s="116">
        <v>6</v>
      </c>
      <c r="C169" s="116">
        <v>5</v>
      </c>
      <c r="D169" s="116">
        <v>15</v>
      </c>
      <c r="E169" s="116"/>
      <c r="F169" s="116"/>
      <c r="G169" s="116"/>
      <c r="H169" s="116"/>
      <c r="I169" s="116"/>
      <c r="J169" s="116"/>
      <c r="K169" s="116"/>
      <c r="L169" s="116"/>
      <c r="M169" s="116"/>
      <c r="N169" s="116">
        <v>4</v>
      </c>
      <c r="O169" s="116"/>
      <c r="P169" s="116"/>
      <c r="Q169" s="116"/>
      <c r="R169" s="116"/>
      <c r="S169" s="116"/>
      <c r="T169" s="116"/>
      <c r="U169" s="116"/>
      <c r="V169" s="116"/>
      <c r="W169" s="116"/>
      <c r="X169" s="116"/>
      <c r="Y169" s="116"/>
      <c r="Z169" s="116"/>
      <c r="AA169" s="116"/>
      <c r="AB169" s="116"/>
      <c r="AC169" s="116">
        <v>31</v>
      </c>
    </row>
    <row r="170" spans="1:29" x14ac:dyDescent="0.25">
      <c r="A170" s="116" t="s">
        <v>240</v>
      </c>
      <c r="B170" s="116"/>
      <c r="C170" s="116"/>
      <c r="D170" s="116"/>
      <c r="E170" s="116"/>
      <c r="F170" s="116">
        <v>12</v>
      </c>
      <c r="G170" s="116"/>
      <c r="H170" s="116"/>
      <c r="I170" s="116"/>
      <c r="J170" s="116"/>
      <c r="K170" s="116"/>
      <c r="L170" s="116"/>
      <c r="M170" s="116"/>
      <c r="N170" s="116">
        <v>2</v>
      </c>
      <c r="O170" s="116"/>
      <c r="P170" s="116">
        <v>3</v>
      </c>
      <c r="Q170" s="116"/>
      <c r="R170" s="116"/>
      <c r="S170" s="116"/>
      <c r="T170" s="116"/>
      <c r="U170" s="116">
        <v>2</v>
      </c>
      <c r="V170" s="116"/>
      <c r="W170" s="116"/>
      <c r="X170" s="116">
        <v>11</v>
      </c>
      <c r="Y170" s="116"/>
      <c r="Z170" s="116"/>
      <c r="AA170" s="116"/>
      <c r="AB170" s="116"/>
      <c r="AC170" s="116">
        <v>31</v>
      </c>
    </row>
    <row r="171" spans="1:29" x14ac:dyDescent="0.25">
      <c r="A171" s="116" t="s">
        <v>482</v>
      </c>
      <c r="B171" s="116"/>
      <c r="C171" s="116"/>
      <c r="D171" s="116"/>
      <c r="E171" s="116"/>
      <c r="F171" s="116">
        <v>18</v>
      </c>
      <c r="G171" s="116">
        <v>3</v>
      </c>
      <c r="H171" s="116"/>
      <c r="I171" s="116"/>
      <c r="J171" s="116"/>
      <c r="K171" s="116"/>
      <c r="L171" s="116"/>
      <c r="M171" s="116">
        <v>4</v>
      </c>
      <c r="N171" s="116"/>
      <c r="O171" s="116"/>
      <c r="P171" s="116"/>
      <c r="Q171" s="116"/>
      <c r="R171" s="116"/>
      <c r="S171" s="116"/>
      <c r="T171" s="116"/>
      <c r="U171" s="116"/>
      <c r="V171" s="116"/>
      <c r="W171" s="116"/>
      <c r="X171" s="116"/>
      <c r="Y171" s="116"/>
      <c r="Z171" s="116"/>
      <c r="AA171" s="116"/>
      <c r="AB171" s="116"/>
      <c r="AC171" s="116">
        <v>26</v>
      </c>
    </row>
    <row r="172" spans="1:29" x14ac:dyDescent="0.25">
      <c r="A172" s="116" t="s">
        <v>23</v>
      </c>
      <c r="B172" s="116"/>
      <c r="C172" s="116">
        <v>8</v>
      </c>
      <c r="D172" s="116">
        <v>1</v>
      </c>
      <c r="E172" s="116"/>
      <c r="F172" s="116">
        <v>4</v>
      </c>
      <c r="G172" s="116">
        <v>3</v>
      </c>
      <c r="H172" s="116"/>
      <c r="I172" s="116"/>
      <c r="J172" s="116"/>
      <c r="K172" s="116"/>
      <c r="L172" s="116"/>
      <c r="M172" s="116"/>
      <c r="N172" s="116"/>
      <c r="O172" s="116"/>
      <c r="P172" s="116">
        <v>4</v>
      </c>
      <c r="Q172" s="116"/>
      <c r="R172" s="116"/>
      <c r="S172" s="116"/>
      <c r="T172" s="116">
        <v>1</v>
      </c>
      <c r="U172" s="116"/>
      <c r="V172" s="116"/>
      <c r="W172" s="116"/>
      <c r="X172" s="116"/>
      <c r="Y172" s="116"/>
      <c r="Z172" s="116"/>
      <c r="AA172" s="116"/>
      <c r="AB172" s="116">
        <v>2</v>
      </c>
      <c r="AC172" s="116">
        <v>24</v>
      </c>
    </row>
    <row r="173" spans="1:29" x14ac:dyDescent="0.25">
      <c r="A173" s="116" t="s">
        <v>28</v>
      </c>
      <c r="B173" s="116"/>
      <c r="C173" s="116"/>
      <c r="D173" s="116"/>
      <c r="E173" s="116"/>
      <c r="F173" s="116"/>
      <c r="G173" s="116"/>
      <c r="H173" s="116"/>
      <c r="I173" s="116"/>
      <c r="J173" s="116"/>
      <c r="K173" s="116"/>
      <c r="L173" s="116">
        <v>8</v>
      </c>
      <c r="M173" s="116">
        <v>5</v>
      </c>
      <c r="N173" s="116"/>
      <c r="O173" s="116"/>
      <c r="P173" s="116"/>
      <c r="Q173" s="116"/>
      <c r="R173" s="116"/>
      <c r="S173" s="116"/>
      <c r="T173" s="116"/>
      <c r="U173" s="116">
        <v>1</v>
      </c>
      <c r="V173" s="116">
        <v>2</v>
      </c>
      <c r="W173" s="116"/>
      <c r="X173" s="116"/>
      <c r="Y173" s="116"/>
      <c r="Z173" s="116"/>
      <c r="AA173" s="116"/>
      <c r="AB173" s="116"/>
      <c r="AC173" s="116">
        <v>17</v>
      </c>
    </row>
    <row r="174" spans="1:29" x14ac:dyDescent="0.25">
      <c r="A174" s="116" t="s">
        <v>17</v>
      </c>
      <c r="B174" s="116"/>
      <c r="C174" s="116"/>
      <c r="D174" s="116"/>
      <c r="E174" s="116"/>
      <c r="F174" s="116"/>
      <c r="G174" s="116"/>
      <c r="H174" s="116"/>
      <c r="I174" s="116">
        <v>2</v>
      </c>
      <c r="J174" s="116"/>
      <c r="K174" s="116"/>
      <c r="L174" s="116"/>
      <c r="M174" s="116">
        <v>9</v>
      </c>
      <c r="N174" s="116"/>
      <c r="O174" s="116"/>
      <c r="P174" s="116">
        <v>1</v>
      </c>
      <c r="Q174" s="116"/>
      <c r="R174" s="116"/>
      <c r="S174" s="116">
        <v>1</v>
      </c>
      <c r="T174" s="116"/>
      <c r="U174" s="116"/>
      <c r="V174" s="116"/>
      <c r="W174" s="116"/>
      <c r="X174" s="116"/>
      <c r="Y174" s="116"/>
      <c r="Z174" s="116"/>
      <c r="AA174" s="116"/>
      <c r="AB174" s="116"/>
      <c r="AC174" s="116">
        <v>14</v>
      </c>
    </row>
    <row r="175" spans="1:29" x14ac:dyDescent="0.25">
      <c r="A175" s="116" t="s">
        <v>236</v>
      </c>
      <c r="B175" s="116"/>
      <c r="C175" s="116">
        <v>2</v>
      </c>
      <c r="D175" s="116"/>
      <c r="E175" s="116"/>
      <c r="F175" s="116">
        <v>1</v>
      </c>
      <c r="G175" s="116"/>
      <c r="H175" s="116"/>
      <c r="I175" s="116"/>
      <c r="J175" s="116"/>
      <c r="K175" s="116"/>
      <c r="L175" s="116"/>
      <c r="M175" s="116">
        <v>4</v>
      </c>
      <c r="N175" s="116"/>
      <c r="O175" s="116"/>
      <c r="P175" s="116"/>
      <c r="Q175" s="116"/>
      <c r="R175" s="116"/>
      <c r="S175" s="116"/>
      <c r="T175" s="116"/>
      <c r="U175" s="116">
        <v>3</v>
      </c>
      <c r="V175" s="116"/>
      <c r="W175" s="116"/>
      <c r="X175" s="116"/>
      <c r="Y175" s="116"/>
      <c r="Z175" s="116"/>
      <c r="AA175" s="116"/>
      <c r="AB175" s="116"/>
      <c r="AC175" s="116">
        <v>11</v>
      </c>
    </row>
    <row r="176" spans="1:29" x14ac:dyDescent="0.25">
      <c r="A176" s="116" t="s">
        <v>32</v>
      </c>
      <c r="B176" s="116"/>
      <c r="C176" s="116">
        <v>1</v>
      </c>
      <c r="D176" s="116"/>
      <c r="E176" s="116"/>
      <c r="F176" s="116"/>
      <c r="G176" s="116"/>
      <c r="H176" s="116"/>
      <c r="I176" s="116"/>
      <c r="J176" s="116"/>
      <c r="K176" s="116"/>
      <c r="L176" s="116">
        <v>1</v>
      </c>
      <c r="M176" s="116"/>
      <c r="N176" s="116"/>
      <c r="O176" s="116">
        <v>1</v>
      </c>
      <c r="P176" s="116"/>
      <c r="Q176" s="116"/>
      <c r="R176" s="116"/>
      <c r="S176" s="116">
        <v>2</v>
      </c>
      <c r="T176" s="116"/>
      <c r="U176" s="116"/>
      <c r="V176" s="116"/>
      <c r="W176" s="116"/>
      <c r="X176" s="116">
        <v>5</v>
      </c>
      <c r="Y176" s="116"/>
      <c r="Z176" s="116"/>
      <c r="AA176" s="116"/>
      <c r="AB176" s="116"/>
      <c r="AC176" s="116">
        <v>11</v>
      </c>
    </row>
    <row r="177" spans="1:29" x14ac:dyDescent="0.25">
      <c r="A177" s="116" t="s">
        <v>33</v>
      </c>
      <c r="B177" s="116"/>
      <c r="C177" s="116"/>
      <c r="D177" s="116"/>
      <c r="E177" s="116"/>
      <c r="F177" s="116"/>
      <c r="G177" s="116"/>
      <c r="H177" s="116"/>
      <c r="I177" s="116"/>
      <c r="J177" s="116"/>
      <c r="K177" s="116"/>
      <c r="L177" s="116">
        <v>1</v>
      </c>
      <c r="M177" s="116"/>
      <c r="N177" s="116"/>
      <c r="O177" s="116"/>
      <c r="P177" s="116"/>
      <c r="Q177" s="116"/>
      <c r="R177" s="116"/>
      <c r="S177" s="116"/>
      <c r="T177" s="116"/>
      <c r="U177" s="116"/>
      <c r="V177" s="116"/>
      <c r="W177" s="116"/>
      <c r="X177" s="116">
        <v>6</v>
      </c>
      <c r="Y177" s="116"/>
      <c r="Z177" s="116"/>
      <c r="AA177" s="116"/>
      <c r="AB177" s="116"/>
      <c r="AC177" s="116">
        <v>8</v>
      </c>
    </row>
    <row r="178" spans="1:29" x14ac:dyDescent="0.25">
      <c r="A178" s="116" t="s">
        <v>25</v>
      </c>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v>5</v>
      </c>
      <c r="Z178" s="116"/>
      <c r="AA178" s="116"/>
      <c r="AB178" s="116"/>
      <c r="AC178" s="116">
        <v>6</v>
      </c>
    </row>
    <row r="179" spans="1:29" x14ac:dyDescent="0.25">
      <c r="A179" s="116" t="s">
        <v>26</v>
      </c>
      <c r="B179" s="116"/>
      <c r="C179" s="116"/>
      <c r="D179" s="116"/>
      <c r="E179" s="116"/>
      <c r="F179" s="116"/>
      <c r="G179" s="116">
        <v>1</v>
      </c>
      <c r="H179" s="116"/>
      <c r="I179" s="116"/>
      <c r="J179" s="116"/>
      <c r="K179" s="116"/>
      <c r="L179" s="116"/>
      <c r="M179" s="116"/>
      <c r="N179" s="116"/>
      <c r="O179" s="116"/>
      <c r="P179" s="116"/>
      <c r="Q179" s="116"/>
      <c r="R179" s="116"/>
      <c r="S179" s="116"/>
      <c r="T179" s="116"/>
      <c r="U179" s="116"/>
      <c r="V179" s="116"/>
      <c r="W179" s="116"/>
      <c r="X179" s="116">
        <v>1</v>
      </c>
      <c r="Y179" s="116"/>
      <c r="Z179" s="116"/>
      <c r="AA179" s="116"/>
      <c r="AB179" s="116"/>
      <c r="AC179" s="116">
        <v>3</v>
      </c>
    </row>
    <row r="180" spans="1:29" x14ac:dyDescent="0.25">
      <c r="A180" s="116" t="s">
        <v>242</v>
      </c>
      <c r="B180" s="116"/>
      <c r="C180" s="116"/>
      <c r="D180" s="116"/>
      <c r="E180" s="116"/>
      <c r="F180" s="116"/>
      <c r="G180" s="116"/>
      <c r="H180" s="116"/>
      <c r="I180" s="116">
        <v>1</v>
      </c>
      <c r="J180" s="116"/>
      <c r="K180" s="116"/>
      <c r="L180" s="116"/>
      <c r="M180" s="116"/>
      <c r="N180" s="116"/>
      <c r="O180" s="116"/>
      <c r="P180" s="116"/>
      <c r="Q180" s="116"/>
      <c r="R180" s="116"/>
      <c r="S180" s="116"/>
      <c r="T180" s="116"/>
      <c r="U180" s="116"/>
      <c r="V180" s="116"/>
      <c r="W180" s="116"/>
      <c r="X180" s="116"/>
      <c r="Y180" s="116"/>
      <c r="Z180" s="116"/>
      <c r="AA180" s="116"/>
      <c r="AB180" s="116"/>
      <c r="AC180" s="116">
        <v>2</v>
      </c>
    </row>
    <row r="181" spans="1:29" x14ac:dyDescent="0.25">
      <c r="A181" s="116" t="s">
        <v>258</v>
      </c>
      <c r="B181" s="116"/>
      <c r="C181" s="116"/>
      <c r="D181" s="116"/>
      <c r="E181" s="116"/>
      <c r="F181" s="116">
        <v>1</v>
      </c>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v>2</v>
      </c>
    </row>
    <row r="182" spans="1:29" x14ac:dyDescent="0.25">
      <c r="A182" s="116" t="s">
        <v>235</v>
      </c>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v>1</v>
      </c>
    </row>
    <row r="183" spans="1:29" x14ac:dyDescent="0.25">
      <c r="A183" s="116" t="s">
        <v>491</v>
      </c>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v>1</v>
      </c>
    </row>
    <row r="184" spans="1:29" x14ac:dyDescent="0.25">
      <c r="A184" s="116" t="s">
        <v>219</v>
      </c>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v>1</v>
      </c>
    </row>
    <row r="185" spans="1:29" x14ac:dyDescent="0.25">
      <c r="A185" s="116" t="s">
        <v>492</v>
      </c>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v>1</v>
      </c>
    </row>
    <row r="186" spans="1:29" x14ac:dyDescent="0.25">
      <c r="A186" s="116" t="s">
        <v>245</v>
      </c>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v>1</v>
      </c>
    </row>
    <row r="187" spans="1:29" x14ac:dyDescent="0.25">
      <c r="A187" s="116" t="s">
        <v>75</v>
      </c>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v>1</v>
      </c>
    </row>
    <row r="188" spans="1:29" x14ac:dyDescent="0.25">
      <c r="A188" s="116" t="s">
        <v>220</v>
      </c>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v>1</v>
      </c>
    </row>
    <row r="189" spans="1:29" x14ac:dyDescent="0.25">
      <c r="A189" s="116" t="s">
        <v>218</v>
      </c>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v>1</v>
      </c>
    </row>
    <row r="190" spans="1:29" x14ac:dyDescent="0.25">
      <c r="A190" s="116" t="s">
        <v>485</v>
      </c>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v>1</v>
      </c>
    </row>
    <row r="191" spans="1:29" x14ac:dyDescent="0.25">
      <c r="A191" s="116" t="s">
        <v>238</v>
      </c>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v>1</v>
      </c>
    </row>
    <row r="192" spans="1:29" x14ac:dyDescent="0.25">
      <c r="A192" s="116" t="s">
        <v>45</v>
      </c>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v>1</v>
      </c>
    </row>
    <row r="193" spans="1:29" x14ac:dyDescent="0.25">
      <c r="A193" s="116" t="s">
        <v>486</v>
      </c>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v>1</v>
      </c>
    </row>
    <row r="194" spans="1:29" x14ac:dyDescent="0.25">
      <c r="A194" s="116" t="s">
        <v>478</v>
      </c>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v>1</v>
      </c>
    </row>
    <row r="195" spans="1:29" x14ac:dyDescent="0.25">
      <c r="A195" s="116" t="s">
        <v>477</v>
      </c>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v>1</v>
      </c>
    </row>
    <row r="196" spans="1:29" x14ac:dyDescent="0.25">
      <c r="A196" s="116" t="s">
        <v>480</v>
      </c>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v>1</v>
      </c>
    </row>
    <row r="197" spans="1:29" x14ac:dyDescent="0.25">
      <c r="A197" s="116" t="s">
        <v>247</v>
      </c>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v>1</v>
      </c>
    </row>
    <row r="198" spans="1:29" x14ac:dyDescent="0.25">
      <c r="A198" s="116" t="s">
        <v>239</v>
      </c>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v>1</v>
      </c>
    </row>
    <row r="199" spans="1:29" x14ac:dyDescent="0.25">
      <c r="A199" s="116" t="s">
        <v>481</v>
      </c>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v>1</v>
      </c>
    </row>
    <row r="200" spans="1:29" x14ac:dyDescent="0.25">
      <c r="A200" s="116" t="s">
        <v>476</v>
      </c>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v>1</v>
      </c>
    </row>
    <row r="201" spans="1:29" x14ac:dyDescent="0.25">
      <c r="A201" s="116" t="s">
        <v>483</v>
      </c>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v>1</v>
      </c>
    </row>
    <row r="202" spans="1:29" x14ac:dyDescent="0.25">
      <c r="A202" s="116" t="s">
        <v>479</v>
      </c>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v>1</v>
      </c>
    </row>
    <row r="203" spans="1:29" x14ac:dyDescent="0.25">
      <c r="A203" s="116" t="s">
        <v>487</v>
      </c>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v>1</v>
      </c>
    </row>
    <row r="204" spans="1:29" x14ac:dyDescent="0.25">
      <c r="A204" s="116" t="s">
        <v>493</v>
      </c>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v>1</v>
      </c>
    </row>
    <row r="205" spans="1:29" x14ac:dyDescent="0.25">
      <c r="A205" s="116" t="s">
        <v>439</v>
      </c>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v>1</v>
      </c>
    </row>
    <row r="206" spans="1:29" x14ac:dyDescent="0.25">
      <c r="A206" s="116" t="s">
        <v>494</v>
      </c>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v>1</v>
      </c>
    </row>
    <row r="207" spans="1:29" x14ac:dyDescent="0.25">
      <c r="A207" s="116" t="s">
        <v>488</v>
      </c>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v>1</v>
      </c>
    </row>
    <row r="208" spans="1:29" x14ac:dyDescent="0.25">
      <c r="A208" s="116" t="s">
        <v>259</v>
      </c>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v>1</v>
      </c>
    </row>
    <row r="209" spans="1:29" x14ac:dyDescent="0.25">
      <c r="A209" s="116" t="s">
        <v>241</v>
      </c>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v>1</v>
      </c>
    </row>
    <row r="210" spans="1:29" x14ac:dyDescent="0.25">
      <c r="A210" s="116" t="s">
        <v>484</v>
      </c>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v>1</v>
      </c>
    </row>
    <row r="211" spans="1:29" x14ac:dyDescent="0.25">
      <c r="A211" s="116" t="s">
        <v>232</v>
      </c>
      <c r="B211" s="116">
        <v>146</v>
      </c>
      <c r="C211" s="116">
        <v>159</v>
      </c>
      <c r="D211" s="116">
        <v>185</v>
      </c>
      <c r="E211" s="116">
        <v>16</v>
      </c>
      <c r="F211" s="116">
        <v>113</v>
      </c>
      <c r="G211" s="116">
        <v>181</v>
      </c>
      <c r="H211" s="116">
        <v>5</v>
      </c>
      <c r="I211" s="116">
        <v>11</v>
      </c>
      <c r="J211" s="116">
        <v>10</v>
      </c>
      <c r="K211" s="116">
        <v>12</v>
      </c>
      <c r="L211" s="116">
        <v>66</v>
      </c>
      <c r="M211" s="116">
        <v>99</v>
      </c>
      <c r="N211" s="116">
        <v>183</v>
      </c>
      <c r="O211" s="116">
        <v>15</v>
      </c>
      <c r="P211" s="116">
        <v>182</v>
      </c>
      <c r="Q211" s="116">
        <v>45</v>
      </c>
      <c r="R211" s="116">
        <v>4</v>
      </c>
      <c r="S211" s="116">
        <v>38</v>
      </c>
      <c r="T211" s="116">
        <v>8</v>
      </c>
      <c r="U211" s="116">
        <v>22</v>
      </c>
      <c r="V211" s="116">
        <v>13</v>
      </c>
      <c r="W211" s="116">
        <v>10</v>
      </c>
      <c r="X211" s="116">
        <v>74</v>
      </c>
      <c r="Y211" s="116">
        <v>13</v>
      </c>
      <c r="Z211" s="116">
        <v>3</v>
      </c>
      <c r="AA211" s="116">
        <v>17</v>
      </c>
      <c r="AB211" s="116">
        <v>18</v>
      </c>
      <c r="AC211" s="116">
        <v>1696</v>
      </c>
    </row>
  </sheetData>
  <mergeCells count="12">
    <mergeCell ref="B2:AG2"/>
    <mergeCell ref="A3:A4"/>
    <mergeCell ref="B3:AG3"/>
    <mergeCell ref="A51:AH51"/>
    <mergeCell ref="A52:A53"/>
    <mergeCell ref="C52:AH52"/>
    <mergeCell ref="A106:AD106"/>
    <mergeCell ref="A107:A108"/>
    <mergeCell ref="B107:AD107"/>
    <mergeCell ref="A160:AC160"/>
    <mergeCell ref="A161:A162"/>
    <mergeCell ref="B161:AC16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M12" sqref="M12"/>
    </sheetView>
  </sheetViews>
  <sheetFormatPr defaultRowHeight="15" x14ac:dyDescent="0.25"/>
  <cols>
    <col min="1" max="1" width="12" customWidth="1"/>
    <col min="2" max="2" width="22.28515625" customWidth="1"/>
    <col min="3" max="3" width="14.140625" customWidth="1"/>
    <col min="4" max="4" width="15.28515625" customWidth="1"/>
    <col min="5" max="5" width="13.85546875" customWidth="1"/>
    <col min="6" max="6" width="13.42578125" customWidth="1"/>
    <col min="7" max="7" width="14.7109375" customWidth="1"/>
    <col min="8" max="8" width="17.5703125" customWidth="1"/>
  </cols>
  <sheetData>
    <row r="1" spans="1:8" ht="21" x14ac:dyDescent="0.35">
      <c r="A1" s="1247" t="s">
        <v>498</v>
      </c>
      <c r="B1" s="1247"/>
      <c r="C1" s="1247"/>
      <c r="D1" s="1247"/>
      <c r="E1" s="1247"/>
      <c r="F1" s="1247"/>
      <c r="G1" s="1247"/>
      <c r="H1" s="1247"/>
    </row>
    <row r="2" spans="1:8" x14ac:dyDescent="0.25">
      <c r="A2" s="1248" t="s">
        <v>499</v>
      </c>
      <c r="B2" s="1249"/>
      <c r="C2" s="1249"/>
      <c r="D2" s="1249"/>
      <c r="E2" s="1249"/>
      <c r="F2" s="1249"/>
      <c r="G2" s="1249"/>
      <c r="H2" s="1249"/>
    </row>
    <row r="3" spans="1:8" ht="60" x14ac:dyDescent="0.25">
      <c r="A3" s="205" t="s">
        <v>500</v>
      </c>
      <c r="B3" s="205" t="s">
        <v>501</v>
      </c>
      <c r="C3" s="206" t="s">
        <v>502</v>
      </c>
      <c r="D3" s="206" t="s">
        <v>503</v>
      </c>
      <c r="E3" s="206" t="s">
        <v>504</v>
      </c>
      <c r="F3" s="206" t="s">
        <v>505</v>
      </c>
      <c r="G3" s="205" t="s">
        <v>506</v>
      </c>
      <c r="H3" s="207" t="s">
        <v>507</v>
      </c>
    </row>
    <row r="4" spans="1:8" x14ac:dyDescent="0.25">
      <c r="A4" s="208">
        <v>1</v>
      </c>
      <c r="B4" s="209" t="s">
        <v>407</v>
      </c>
      <c r="C4" s="208">
        <v>288619</v>
      </c>
      <c r="D4" s="208">
        <v>166192</v>
      </c>
      <c r="E4" s="208">
        <v>100167</v>
      </c>
      <c r="F4" s="208">
        <v>1655597791</v>
      </c>
      <c r="G4" s="208">
        <v>983669766</v>
      </c>
      <c r="H4" s="210">
        <f>D4/C4*100</f>
        <v>57.581794684341638</v>
      </c>
    </row>
    <row r="5" spans="1:8" x14ac:dyDescent="0.25">
      <c r="A5" s="208">
        <v>2</v>
      </c>
      <c r="B5" s="209" t="s">
        <v>389</v>
      </c>
      <c r="C5" s="208">
        <v>329468</v>
      </c>
      <c r="D5" s="208">
        <v>108841</v>
      </c>
      <c r="E5" s="208">
        <v>6061</v>
      </c>
      <c r="F5" s="208">
        <v>1083998691</v>
      </c>
      <c r="G5" s="208">
        <v>56122189</v>
      </c>
      <c r="H5" s="210">
        <f t="shared" ref="H5:H40" si="0">D5/C5*100</f>
        <v>33.035378246142265</v>
      </c>
    </row>
    <row r="6" spans="1:8" x14ac:dyDescent="0.25">
      <c r="A6" s="208">
        <v>3</v>
      </c>
      <c r="B6" s="209" t="s">
        <v>402</v>
      </c>
      <c r="C6" s="208">
        <v>252695</v>
      </c>
      <c r="D6" s="208">
        <v>99008</v>
      </c>
      <c r="E6" s="208">
        <v>17926</v>
      </c>
      <c r="F6" s="208">
        <v>987609600</v>
      </c>
      <c r="G6" s="208">
        <v>169768401</v>
      </c>
      <c r="H6" s="210">
        <f t="shared" si="0"/>
        <v>39.18083064564</v>
      </c>
    </row>
    <row r="7" spans="1:8" x14ac:dyDescent="0.25">
      <c r="A7" s="208">
        <v>4</v>
      </c>
      <c r="B7" s="209" t="s">
        <v>399</v>
      </c>
      <c r="C7" s="208">
        <v>133780</v>
      </c>
      <c r="D7" s="208">
        <v>52703</v>
      </c>
      <c r="E7" s="208">
        <v>3949</v>
      </c>
      <c r="F7" s="208">
        <v>524920364</v>
      </c>
      <c r="G7" s="208">
        <v>37826472</v>
      </c>
      <c r="H7" s="210">
        <f t="shared" si="0"/>
        <v>39.395275825982957</v>
      </c>
    </row>
    <row r="8" spans="1:8" x14ac:dyDescent="0.25">
      <c r="A8" s="208">
        <v>5</v>
      </c>
      <c r="B8" s="209" t="s">
        <v>397</v>
      </c>
      <c r="C8" s="208">
        <v>116144</v>
      </c>
      <c r="D8" s="208">
        <v>27873</v>
      </c>
      <c r="E8" s="208">
        <v>6563</v>
      </c>
      <c r="F8" s="208">
        <v>277941009</v>
      </c>
      <c r="G8" s="208">
        <v>61317615</v>
      </c>
      <c r="H8" s="210">
        <f t="shared" si="0"/>
        <v>23.998656839785092</v>
      </c>
    </row>
    <row r="9" spans="1:8" x14ac:dyDescent="0.25">
      <c r="A9" s="208">
        <v>6</v>
      </c>
      <c r="B9" s="209" t="s">
        <v>398</v>
      </c>
      <c r="C9" s="208">
        <v>120442</v>
      </c>
      <c r="D9" s="208">
        <v>19895</v>
      </c>
      <c r="E9" s="208">
        <v>3680</v>
      </c>
      <c r="F9" s="208">
        <v>198472988</v>
      </c>
      <c r="G9" s="208">
        <v>35813907.700000003</v>
      </c>
      <c r="H9" s="210">
        <f t="shared" si="0"/>
        <v>16.518324172630809</v>
      </c>
    </row>
    <row r="10" spans="1:8" x14ac:dyDescent="0.25">
      <c r="A10" s="208">
        <v>7</v>
      </c>
      <c r="B10" s="209" t="s">
        <v>394</v>
      </c>
      <c r="C10" s="208">
        <v>44550</v>
      </c>
      <c r="D10" s="208">
        <v>15476</v>
      </c>
      <c r="E10" s="208">
        <v>3898</v>
      </c>
      <c r="F10" s="208">
        <v>153766600</v>
      </c>
      <c r="G10" s="208">
        <v>36480557</v>
      </c>
      <c r="H10" s="210">
        <f t="shared" si="0"/>
        <v>34.738496071829402</v>
      </c>
    </row>
    <row r="11" spans="1:8" x14ac:dyDescent="0.25">
      <c r="A11" s="211">
        <v>8</v>
      </c>
      <c r="B11" s="212" t="s">
        <v>395</v>
      </c>
      <c r="C11" s="211">
        <v>44811</v>
      </c>
      <c r="D11" s="211">
        <v>11864</v>
      </c>
      <c r="E11" s="211">
        <v>1984</v>
      </c>
      <c r="F11" s="211">
        <v>118113799</v>
      </c>
      <c r="G11" s="211">
        <v>16470788</v>
      </c>
      <c r="H11" s="213">
        <f t="shared" si="0"/>
        <v>26.475642141438488</v>
      </c>
    </row>
    <row r="12" spans="1:8" x14ac:dyDescent="0.25">
      <c r="A12" s="208">
        <v>9</v>
      </c>
      <c r="B12" s="209" t="s">
        <v>404</v>
      </c>
      <c r="C12" s="208">
        <v>34965</v>
      </c>
      <c r="D12" s="208">
        <v>9011</v>
      </c>
      <c r="E12" s="208">
        <v>962</v>
      </c>
      <c r="F12" s="208">
        <v>89756601</v>
      </c>
      <c r="G12" s="208">
        <v>9270912</v>
      </c>
      <c r="H12" s="210">
        <f t="shared" si="0"/>
        <v>25.771485771485768</v>
      </c>
    </row>
    <row r="13" spans="1:8" x14ac:dyDescent="0.25">
      <c r="A13" s="208">
        <v>10</v>
      </c>
      <c r="B13" s="209" t="s">
        <v>410</v>
      </c>
      <c r="C13" s="208">
        <v>24351</v>
      </c>
      <c r="D13" s="208">
        <v>8716</v>
      </c>
      <c r="E13" s="208">
        <v>1244</v>
      </c>
      <c r="F13" s="208">
        <v>86929000</v>
      </c>
      <c r="G13" s="208">
        <v>10946985</v>
      </c>
      <c r="H13" s="210">
        <f t="shared" si="0"/>
        <v>35.793191244712744</v>
      </c>
    </row>
    <row r="14" spans="1:8" x14ac:dyDescent="0.25">
      <c r="A14" s="208">
        <v>11</v>
      </c>
      <c r="B14" s="209" t="s">
        <v>405</v>
      </c>
      <c r="C14" s="208">
        <v>16759</v>
      </c>
      <c r="D14" s="208">
        <v>8310</v>
      </c>
      <c r="E14" s="208">
        <v>1963</v>
      </c>
      <c r="F14" s="208">
        <v>82344999</v>
      </c>
      <c r="G14" s="208">
        <v>19369035</v>
      </c>
      <c r="H14" s="210">
        <f t="shared" si="0"/>
        <v>49.585297452115277</v>
      </c>
    </row>
    <row r="15" spans="1:8" x14ac:dyDescent="0.25">
      <c r="A15" s="208">
        <v>12</v>
      </c>
      <c r="B15" s="209" t="s">
        <v>403</v>
      </c>
      <c r="C15" s="208">
        <v>34176</v>
      </c>
      <c r="D15" s="208">
        <v>6982</v>
      </c>
      <c r="E15" s="208">
        <v>534</v>
      </c>
      <c r="F15" s="208">
        <v>65352807</v>
      </c>
      <c r="G15" s="208">
        <v>5270100</v>
      </c>
      <c r="H15" s="210">
        <f t="shared" si="0"/>
        <v>20.429541198501873</v>
      </c>
    </row>
    <row r="16" spans="1:8" x14ac:dyDescent="0.25">
      <c r="A16" s="208">
        <v>13</v>
      </c>
      <c r="B16" s="209" t="s">
        <v>390</v>
      </c>
      <c r="C16" s="208">
        <v>19577</v>
      </c>
      <c r="D16" s="208">
        <v>6511</v>
      </c>
      <c r="E16" s="208">
        <v>1105</v>
      </c>
      <c r="F16" s="208">
        <v>64688500</v>
      </c>
      <c r="G16" s="208">
        <v>10568251</v>
      </c>
      <c r="H16" s="210">
        <f t="shared" si="0"/>
        <v>33.25841548756194</v>
      </c>
    </row>
    <row r="17" spans="1:8" x14ac:dyDescent="0.25">
      <c r="A17" s="208">
        <v>14</v>
      </c>
      <c r="B17" s="209" t="s">
        <v>401</v>
      </c>
      <c r="C17" s="208">
        <v>8284</v>
      </c>
      <c r="D17" s="208">
        <v>4330</v>
      </c>
      <c r="E17" s="208">
        <v>1794</v>
      </c>
      <c r="F17" s="208">
        <v>43196000</v>
      </c>
      <c r="G17" s="208">
        <v>17684323</v>
      </c>
      <c r="H17" s="210">
        <f t="shared" si="0"/>
        <v>52.269435055528731</v>
      </c>
    </row>
    <row r="18" spans="1:8" x14ac:dyDescent="0.25">
      <c r="A18" s="208">
        <v>15</v>
      </c>
      <c r="B18" s="209" t="s">
        <v>406</v>
      </c>
      <c r="C18" s="208">
        <v>14170</v>
      </c>
      <c r="D18" s="208">
        <v>3687</v>
      </c>
      <c r="E18" s="208">
        <v>1219</v>
      </c>
      <c r="F18" s="208">
        <v>36681500</v>
      </c>
      <c r="G18" s="208">
        <v>12000311</v>
      </c>
      <c r="H18" s="210">
        <f t="shared" si="0"/>
        <v>26.019760056457304</v>
      </c>
    </row>
    <row r="19" spans="1:8" x14ac:dyDescent="0.25">
      <c r="A19" s="208">
        <v>16</v>
      </c>
      <c r="B19" s="209" t="s">
        <v>391</v>
      </c>
      <c r="C19" s="208">
        <v>6927</v>
      </c>
      <c r="D19" s="208">
        <v>1765</v>
      </c>
      <c r="E19" s="208">
        <v>166</v>
      </c>
      <c r="F19" s="208">
        <v>16201500</v>
      </c>
      <c r="G19" s="208">
        <v>1582005</v>
      </c>
      <c r="H19" s="210">
        <f t="shared" si="0"/>
        <v>25.48000577450556</v>
      </c>
    </row>
    <row r="20" spans="1:8" x14ac:dyDescent="0.25">
      <c r="A20" s="208">
        <v>17</v>
      </c>
      <c r="B20" s="209" t="s">
        <v>393</v>
      </c>
      <c r="C20" s="208">
        <v>8109</v>
      </c>
      <c r="D20" s="208">
        <v>1073</v>
      </c>
      <c r="E20" s="208">
        <v>195</v>
      </c>
      <c r="F20" s="208">
        <v>10643500</v>
      </c>
      <c r="G20" s="208">
        <v>1385367</v>
      </c>
      <c r="H20" s="210">
        <f t="shared" si="0"/>
        <v>13.232211123443088</v>
      </c>
    </row>
    <row r="21" spans="1:8" x14ac:dyDescent="0.25">
      <c r="A21" s="208">
        <v>18</v>
      </c>
      <c r="B21" s="209" t="s">
        <v>392</v>
      </c>
      <c r="C21" s="208">
        <v>3299</v>
      </c>
      <c r="D21" s="208">
        <v>1002</v>
      </c>
      <c r="E21" s="208">
        <v>236</v>
      </c>
      <c r="F21" s="208">
        <v>9969500</v>
      </c>
      <c r="G21" s="208">
        <v>2194274</v>
      </c>
      <c r="H21" s="210">
        <f t="shared" si="0"/>
        <v>30.372840254622613</v>
      </c>
    </row>
    <row r="22" spans="1:8" x14ac:dyDescent="0.25">
      <c r="A22" s="208">
        <v>19</v>
      </c>
      <c r="B22" s="209" t="s">
        <v>413</v>
      </c>
      <c r="C22" s="208">
        <v>3154</v>
      </c>
      <c r="D22" s="208">
        <v>713</v>
      </c>
      <c r="E22" s="208">
        <v>198</v>
      </c>
      <c r="F22" s="208">
        <v>7112000</v>
      </c>
      <c r="G22" s="208">
        <v>1931004</v>
      </c>
      <c r="H22" s="210">
        <f t="shared" si="0"/>
        <v>22.606214331008243</v>
      </c>
    </row>
    <row r="23" spans="1:8" x14ac:dyDescent="0.25">
      <c r="A23" s="208">
        <v>20</v>
      </c>
      <c r="B23" s="209" t="s">
        <v>409</v>
      </c>
      <c r="C23" s="208">
        <v>1113</v>
      </c>
      <c r="D23" s="208">
        <v>629</v>
      </c>
      <c r="E23" s="208">
        <v>215</v>
      </c>
      <c r="F23" s="208">
        <v>6281000</v>
      </c>
      <c r="G23" s="208">
        <v>2147000</v>
      </c>
      <c r="H23" s="210">
        <f t="shared" si="0"/>
        <v>56.513926325247077</v>
      </c>
    </row>
    <row r="24" spans="1:8" x14ac:dyDescent="0.25">
      <c r="A24" s="208">
        <v>21</v>
      </c>
      <c r="B24" s="209" t="s">
        <v>508</v>
      </c>
      <c r="C24" s="208">
        <v>860</v>
      </c>
      <c r="D24" s="208">
        <v>368</v>
      </c>
      <c r="E24" s="208">
        <v>208</v>
      </c>
      <c r="F24" s="208">
        <v>3673000</v>
      </c>
      <c r="G24" s="208">
        <v>2053200</v>
      </c>
      <c r="H24" s="210">
        <f t="shared" si="0"/>
        <v>42.790697674418603</v>
      </c>
    </row>
    <row r="25" spans="1:8" x14ac:dyDescent="0.25">
      <c r="A25" s="208">
        <v>22</v>
      </c>
      <c r="B25" s="209" t="s">
        <v>414</v>
      </c>
      <c r="C25" s="208">
        <v>1893</v>
      </c>
      <c r="D25" s="208">
        <v>320</v>
      </c>
      <c r="E25" s="208">
        <v>80</v>
      </c>
      <c r="F25" s="208">
        <v>3200000</v>
      </c>
      <c r="G25" s="208">
        <v>800000</v>
      </c>
      <c r="H25" s="210">
        <f t="shared" si="0"/>
        <v>16.904384574749077</v>
      </c>
    </row>
    <row r="26" spans="1:8" x14ac:dyDescent="0.25">
      <c r="A26" s="208">
        <v>23</v>
      </c>
      <c r="B26" s="209" t="s">
        <v>400</v>
      </c>
      <c r="C26" s="208">
        <v>687</v>
      </c>
      <c r="D26" s="208">
        <v>297</v>
      </c>
      <c r="E26" s="208">
        <v>151</v>
      </c>
      <c r="F26" s="208">
        <v>2970000</v>
      </c>
      <c r="G26" s="208">
        <v>1508000</v>
      </c>
      <c r="H26" s="210">
        <f t="shared" si="0"/>
        <v>43.231441048034938</v>
      </c>
    </row>
    <row r="27" spans="1:8" x14ac:dyDescent="0.25">
      <c r="A27" s="208">
        <v>24</v>
      </c>
      <c r="B27" s="209" t="s">
        <v>408</v>
      </c>
      <c r="C27" s="208">
        <v>3359</v>
      </c>
      <c r="D27" s="208">
        <v>232</v>
      </c>
      <c r="E27" s="208">
        <v>18</v>
      </c>
      <c r="F27" s="208">
        <v>2318999</v>
      </c>
      <c r="G27" s="208">
        <v>160101</v>
      </c>
      <c r="H27" s="210">
        <f t="shared" si="0"/>
        <v>6.906817505209883</v>
      </c>
    </row>
    <row r="28" spans="1:8" x14ac:dyDescent="0.25">
      <c r="A28" s="208">
        <v>25</v>
      </c>
      <c r="B28" s="209" t="s">
        <v>411</v>
      </c>
      <c r="C28" s="208">
        <v>415</v>
      </c>
      <c r="D28" s="208">
        <v>199</v>
      </c>
      <c r="E28" s="208">
        <v>31</v>
      </c>
      <c r="F28" s="208">
        <v>1990000</v>
      </c>
      <c r="G28" s="208">
        <v>310000</v>
      </c>
      <c r="H28" s="210">
        <f t="shared" si="0"/>
        <v>47.951807228915662</v>
      </c>
    </row>
    <row r="29" spans="1:8" x14ac:dyDescent="0.25">
      <c r="A29" s="208">
        <v>26</v>
      </c>
      <c r="B29" s="209" t="s">
        <v>396</v>
      </c>
      <c r="C29" s="208">
        <v>1414</v>
      </c>
      <c r="D29" s="208">
        <v>193</v>
      </c>
      <c r="E29" s="208">
        <v>7</v>
      </c>
      <c r="F29" s="208">
        <v>1919000</v>
      </c>
      <c r="G29" s="208">
        <v>70000</v>
      </c>
      <c r="H29" s="210">
        <f t="shared" si="0"/>
        <v>13.649222065063649</v>
      </c>
    </row>
    <row r="30" spans="1:8" x14ac:dyDescent="0.25">
      <c r="A30" s="208">
        <v>27</v>
      </c>
      <c r="B30" s="209" t="s">
        <v>417</v>
      </c>
      <c r="C30" s="208">
        <v>366</v>
      </c>
      <c r="D30" s="208">
        <v>183</v>
      </c>
      <c r="E30" s="208">
        <v>22</v>
      </c>
      <c r="F30" s="208">
        <v>1830000</v>
      </c>
      <c r="G30" s="208">
        <v>180004</v>
      </c>
      <c r="H30" s="210">
        <f t="shared" si="0"/>
        <v>50</v>
      </c>
    </row>
    <row r="31" spans="1:8" x14ac:dyDescent="0.25">
      <c r="A31" s="208">
        <v>28</v>
      </c>
      <c r="B31" s="209" t="s">
        <v>509</v>
      </c>
      <c r="C31" s="208">
        <v>638</v>
      </c>
      <c r="D31" s="208">
        <v>159</v>
      </c>
      <c r="E31" s="208">
        <v>63</v>
      </c>
      <c r="F31" s="208">
        <v>1576000</v>
      </c>
      <c r="G31" s="208">
        <v>630000</v>
      </c>
      <c r="H31" s="210">
        <f t="shared" si="0"/>
        <v>24.921630094043888</v>
      </c>
    </row>
    <row r="32" spans="1:8" x14ac:dyDescent="0.25">
      <c r="A32" s="208">
        <v>29</v>
      </c>
      <c r="B32" s="209" t="s">
        <v>510</v>
      </c>
      <c r="C32" s="208">
        <v>261</v>
      </c>
      <c r="D32" s="208">
        <v>144</v>
      </c>
      <c r="E32" s="208">
        <v>30</v>
      </c>
      <c r="F32" s="208">
        <v>1431000</v>
      </c>
      <c r="G32" s="208">
        <v>290001</v>
      </c>
      <c r="H32" s="210">
        <f t="shared" si="0"/>
        <v>55.172413793103445</v>
      </c>
    </row>
    <row r="33" spans="1:8" x14ac:dyDescent="0.25">
      <c r="A33" s="208">
        <v>30</v>
      </c>
      <c r="B33" s="209" t="s">
        <v>416</v>
      </c>
      <c r="C33" s="208">
        <v>809</v>
      </c>
      <c r="D33" s="208">
        <v>139</v>
      </c>
      <c r="E33" s="208">
        <v>33</v>
      </c>
      <c r="F33" s="208">
        <v>1385000</v>
      </c>
      <c r="G33" s="208">
        <v>328000</v>
      </c>
      <c r="H33" s="210">
        <f t="shared" si="0"/>
        <v>17.181705809641532</v>
      </c>
    </row>
    <row r="34" spans="1:8" x14ac:dyDescent="0.25">
      <c r="A34" s="208">
        <v>31</v>
      </c>
      <c r="B34" s="209" t="s">
        <v>412</v>
      </c>
      <c r="C34" s="208">
        <v>130</v>
      </c>
      <c r="D34" s="208">
        <v>98</v>
      </c>
      <c r="E34" s="208">
        <v>33</v>
      </c>
      <c r="F34" s="208">
        <v>980000</v>
      </c>
      <c r="G34" s="208">
        <v>330000</v>
      </c>
      <c r="H34" s="210">
        <f t="shared" si="0"/>
        <v>75.384615384615387</v>
      </c>
    </row>
    <row r="35" spans="1:8" x14ac:dyDescent="0.25">
      <c r="A35" s="208">
        <v>32</v>
      </c>
      <c r="B35" s="209" t="s">
        <v>511</v>
      </c>
      <c r="C35" s="208">
        <v>1145</v>
      </c>
      <c r="D35" s="208">
        <v>91</v>
      </c>
      <c r="E35" s="208">
        <v>50</v>
      </c>
      <c r="F35" s="208">
        <v>902000</v>
      </c>
      <c r="G35" s="208">
        <v>490001</v>
      </c>
      <c r="H35" s="210">
        <f t="shared" si="0"/>
        <v>7.9475982532751095</v>
      </c>
    </row>
    <row r="36" spans="1:8" x14ac:dyDescent="0.25">
      <c r="A36" s="208">
        <v>33</v>
      </c>
      <c r="B36" s="209" t="s">
        <v>415</v>
      </c>
      <c r="C36" s="208">
        <v>39</v>
      </c>
      <c r="D36" s="208">
        <v>4</v>
      </c>
      <c r="E36" s="208">
        <v>0</v>
      </c>
      <c r="F36" s="208">
        <v>40000</v>
      </c>
      <c r="G36" s="208">
        <v>0</v>
      </c>
      <c r="H36" s="210">
        <f t="shared" si="0"/>
        <v>10.256410256410255</v>
      </c>
    </row>
    <row r="37" spans="1:8" x14ac:dyDescent="0.25">
      <c r="A37" s="208">
        <v>34</v>
      </c>
      <c r="B37" s="209" t="s">
        <v>419</v>
      </c>
      <c r="C37" s="208">
        <v>25</v>
      </c>
      <c r="D37" s="208">
        <v>1</v>
      </c>
      <c r="E37" s="208">
        <v>0</v>
      </c>
      <c r="F37" s="208">
        <v>10000</v>
      </c>
      <c r="G37" s="208">
        <v>0</v>
      </c>
      <c r="H37" s="210">
        <f t="shared" si="0"/>
        <v>4</v>
      </c>
    </row>
    <row r="38" spans="1:8" x14ac:dyDescent="0.25">
      <c r="A38" s="208">
        <v>35</v>
      </c>
      <c r="B38" s="209" t="s">
        <v>512</v>
      </c>
      <c r="C38" s="208">
        <v>8</v>
      </c>
      <c r="D38" s="208">
        <v>0</v>
      </c>
      <c r="E38" s="208">
        <v>0</v>
      </c>
      <c r="F38" s="208">
        <v>0</v>
      </c>
      <c r="G38" s="208">
        <v>0</v>
      </c>
      <c r="H38" s="210">
        <f t="shared" si="0"/>
        <v>0</v>
      </c>
    </row>
    <row r="39" spans="1:8" x14ac:dyDescent="0.25">
      <c r="A39" s="208">
        <v>36</v>
      </c>
      <c r="B39" s="209" t="s">
        <v>418</v>
      </c>
      <c r="C39" s="208">
        <v>4</v>
      </c>
      <c r="D39" s="208">
        <v>0</v>
      </c>
      <c r="E39" s="208">
        <v>0</v>
      </c>
      <c r="F39" s="208">
        <v>0</v>
      </c>
      <c r="G39" s="208">
        <v>0</v>
      </c>
      <c r="H39" s="210">
        <f t="shared" si="0"/>
        <v>0</v>
      </c>
    </row>
    <row r="40" spans="1:8" x14ac:dyDescent="0.25">
      <c r="A40" s="208"/>
      <c r="B40" s="211" t="s">
        <v>232</v>
      </c>
      <c r="C40" s="211">
        <v>1517446</v>
      </c>
      <c r="D40" s="211">
        <v>557009</v>
      </c>
      <c r="E40" s="211">
        <v>154785</v>
      </c>
      <c r="F40" s="211">
        <v>5543802748</v>
      </c>
      <c r="G40" s="211">
        <v>1498968570</v>
      </c>
      <c r="H40" s="213">
        <f t="shared" si="0"/>
        <v>36.707006377821685</v>
      </c>
    </row>
  </sheetData>
  <mergeCells count="2">
    <mergeCell ref="A1:H1"/>
    <mergeCell ref="A2:H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Q14" sqref="Q14"/>
    </sheetView>
  </sheetViews>
  <sheetFormatPr defaultRowHeight="15" x14ac:dyDescent="0.25"/>
  <cols>
    <col min="1" max="1" width="13.42578125" customWidth="1"/>
    <col min="2" max="2" width="16.140625" customWidth="1"/>
    <col min="3" max="3" width="37.85546875" customWidth="1"/>
    <col min="4" max="4" width="19.7109375" customWidth="1"/>
  </cols>
  <sheetData>
    <row r="1" spans="1:4" ht="15.75" x14ac:dyDescent="0.25">
      <c r="A1" s="1251" t="s">
        <v>977</v>
      </c>
      <c r="B1" s="1251"/>
      <c r="C1" s="1251"/>
      <c r="D1" s="1251"/>
    </row>
    <row r="2" spans="1:4" x14ac:dyDescent="0.25">
      <c r="A2" s="1252" t="s">
        <v>978</v>
      </c>
      <c r="B2" s="1252"/>
      <c r="C2" s="1252"/>
      <c r="D2" s="1252"/>
    </row>
    <row r="3" spans="1:4" x14ac:dyDescent="0.25">
      <c r="A3" s="1252" t="s">
        <v>979</v>
      </c>
      <c r="B3" s="1252"/>
      <c r="C3" s="1252"/>
      <c r="D3" s="1252"/>
    </row>
    <row r="4" spans="1:4" ht="15.75" x14ac:dyDescent="0.25">
      <c r="A4" s="1253"/>
      <c r="B4" s="1253"/>
      <c r="C4" s="1253"/>
      <c r="D4" s="755" t="s">
        <v>158</v>
      </c>
    </row>
    <row r="5" spans="1:4" ht="15.75" x14ac:dyDescent="0.25">
      <c r="A5" s="1254" t="s">
        <v>980</v>
      </c>
      <c r="B5" s="1255"/>
      <c r="C5" s="1256"/>
      <c r="D5" s="755">
        <v>251</v>
      </c>
    </row>
    <row r="6" spans="1:4" ht="15.75" x14ac:dyDescent="0.25">
      <c r="A6" s="1250" t="s">
        <v>981</v>
      </c>
      <c r="B6" s="1250" t="s">
        <v>982</v>
      </c>
      <c r="C6" s="756" t="s">
        <v>983</v>
      </c>
      <c r="D6" s="757">
        <v>1789070</v>
      </c>
    </row>
    <row r="7" spans="1:4" ht="25.5" x14ac:dyDescent="0.25">
      <c r="A7" s="1250"/>
      <c r="B7" s="1250"/>
      <c r="C7" s="756" t="s">
        <v>984</v>
      </c>
      <c r="D7" s="757">
        <v>1047589</v>
      </c>
    </row>
    <row r="8" spans="1:4" ht="15.75" x14ac:dyDescent="0.25">
      <c r="A8" s="1250"/>
      <c r="B8" s="1250"/>
      <c r="C8" s="756" t="s">
        <v>985</v>
      </c>
      <c r="D8" s="758">
        <v>58.554947542577985</v>
      </c>
    </row>
    <row r="9" spans="1:4" ht="15.75" x14ac:dyDescent="0.25">
      <c r="A9" s="1250"/>
      <c r="B9" s="1250"/>
      <c r="C9" s="756" t="s">
        <v>986</v>
      </c>
      <c r="D9" s="757">
        <v>264653</v>
      </c>
    </row>
    <row r="10" spans="1:4" ht="15.75" x14ac:dyDescent="0.25">
      <c r="A10" s="1250"/>
      <c r="B10" s="1250"/>
      <c r="C10" s="756" t="s">
        <v>987</v>
      </c>
      <c r="D10" s="758">
        <v>14.792769427691482</v>
      </c>
    </row>
    <row r="11" spans="1:4" ht="15.75" x14ac:dyDescent="0.25">
      <c r="A11" s="1250"/>
      <c r="B11" s="1250"/>
      <c r="C11" s="756" t="s">
        <v>988</v>
      </c>
      <c r="D11" s="757">
        <v>712377</v>
      </c>
    </row>
    <row r="12" spans="1:4" ht="15.75" x14ac:dyDescent="0.25">
      <c r="A12" s="1250"/>
      <c r="B12" s="1250"/>
      <c r="C12" s="756" t="s">
        <v>989</v>
      </c>
      <c r="D12" s="758">
        <v>39.818285477929876</v>
      </c>
    </row>
    <row r="13" spans="1:4" ht="51" x14ac:dyDescent="0.25">
      <c r="A13" s="1250"/>
      <c r="B13" s="1250"/>
      <c r="C13" s="756" t="s">
        <v>990</v>
      </c>
      <c r="D13" s="757">
        <v>1377136</v>
      </c>
    </row>
    <row r="14" spans="1:4" ht="25.5" x14ac:dyDescent="0.25">
      <c r="A14" s="1250"/>
      <c r="B14" s="1250"/>
      <c r="C14" s="756" t="s">
        <v>991</v>
      </c>
      <c r="D14" s="758">
        <v>76.974964646436419</v>
      </c>
    </row>
    <row r="15" spans="1:4" ht="15.75" x14ac:dyDescent="0.25">
      <c r="A15" s="1250"/>
      <c r="B15" s="1250" t="s">
        <v>992</v>
      </c>
      <c r="C15" s="756" t="s">
        <v>993</v>
      </c>
      <c r="D15" s="757">
        <v>28620</v>
      </c>
    </row>
    <row r="16" spans="1:4" ht="15.75" x14ac:dyDescent="0.25">
      <c r="A16" s="1250"/>
      <c r="B16" s="1250"/>
      <c r="C16" s="756" t="s">
        <v>994</v>
      </c>
      <c r="D16" s="757">
        <v>11008</v>
      </c>
    </row>
    <row r="17" spans="1:4" ht="15.75" x14ac:dyDescent="0.25">
      <c r="A17" s="1250"/>
      <c r="B17" s="1250"/>
      <c r="C17" s="756" t="s">
        <v>987</v>
      </c>
      <c r="D17" s="758">
        <v>38.46261355695318</v>
      </c>
    </row>
    <row r="18" spans="1:4" ht="25.5" x14ac:dyDescent="0.25">
      <c r="A18" s="1250"/>
      <c r="B18" s="1250"/>
      <c r="C18" s="756" t="s">
        <v>995</v>
      </c>
      <c r="D18" s="757">
        <v>2825</v>
      </c>
    </row>
    <row r="19" spans="1:4" ht="15.75" x14ac:dyDescent="0.25">
      <c r="A19" s="1250"/>
      <c r="B19" s="1250"/>
      <c r="C19" s="756" t="s">
        <v>996</v>
      </c>
      <c r="D19" s="758">
        <v>9.8707197763801524</v>
      </c>
    </row>
    <row r="20" spans="1:4" ht="51" x14ac:dyDescent="0.25">
      <c r="A20" s="1250"/>
      <c r="B20" s="1250"/>
      <c r="C20" s="756" t="s">
        <v>997</v>
      </c>
      <c r="D20" s="757">
        <v>13414</v>
      </c>
    </row>
    <row r="21" spans="1:4" ht="25.5" x14ac:dyDescent="0.25">
      <c r="A21" s="1250"/>
      <c r="B21" s="1250"/>
      <c r="C21" s="756" t="s">
        <v>998</v>
      </c>
      <c r="D21" s="758">
        <v>46.86932215234102</v>
      </c>
    </row>
    <row r="22" spans="1:4" ht="25.5" x14ac:dyDescent="0.25">
      <c r="A22" s="1250" t="s">
        <v>999</v>
      </c>
      <c r="B22" s="1250" t="s">
        <v>1000</v>
      </c>
      <c r="C22" s="756" t="s">
        <v>1001</v>
      </c>
      <c r="D22" s="757">
        <v>2060</v>
      </c>
    </row>
    <row r="23" spans="1:4" ht="25.5" x14ac:dyDescent="0.25">
      <c r="A23" s="1250"/>
      <c r="B23" s="1250"/>
      <c r="C23" s="756" t="s">
        <v>1002</v>
      </c>
      <c r="D23" s="757">
        <v>50</v>
      </c>
    </row>
    <row r="24" spans="1:4" ht="15.75" x14ac:dyDescent="0.25">
      <c r="A24" s="1250"/>
      <c r="B24" s="1250"/>
      <c r="C24" s="756" t="s">
        <v>1003</v>
      </c>
      <c r="D24" s="757">
        <v>191</v>
      </c>
    </row>
    <row r="25" spans="1:4" ht="25.5" x14ac:dyDescent="0.25">
      <c r="A25" s="1250"/>
      <c r="B25" s="1250"/>
      <c r="C25" s="756" t="s">
        <v>1004</v>
      </c>
      <c r="D25" s="757">
        <v>2301</v>
      </c>
    </row>
    <row r="26" spans="1:4" ht="15.75" x14ac:dyDescent="0.25">
      <c r="A26" s="1250" t="s">
        <v>1005</v>
      </c>
      <c r="B26" s="1250"/>
      <c r="C26" s="756" t="s">
        <v>1006</v>
      </c>
      <c r="D26" s="757">
        <v>532</v>
      </c>
    </row>
    <row r="27" spans="1:4" ht="15.75" x14ac:dyDescent="0.25">
      <c r="A27" s="1250"/>
      <c r="B27" s="1250"/>
      <c r="C27" s="756" t="s">
        <v>1007</v>
      </c>
      <c r="D27" s="757">
        <v>17283</v>
      </c>
    </row>
  </sheetData>
  <mergeCells count="11">
    <mergeCell ref="A22:A25"/>
    <mergeCell ref="B22:B25"/>
    <mergeCell ref="A26:B27"/>
    <mergeCell ref="A1:D1"/>
    <mergeCell ref="A2:D2"/>
    <mergeCell ref="A3:D3"/>
    <mergeCell ref="A4:C4"/>
    <mergeCell ref="A5:C5"/>
    <mergeCell ref="A6:A21"/>
    <mergeCell ref="B6:B14"/>
    <mergeCell ref="B15:B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H16" sqref="H16"/>
    </sheetView>
  </sheetViews>
  <sheetFormatPr defaultColWidth="9.28515625" defaultRowHeight="15.75" x14ac:dyDescent="0.25"/>
  <cols>
    <col min="1" max="1" width="20.7109375" style="759" customWidth="1"/>
    <col min="2" max="5" width="15.140625" style="759" customWidth="1"/>
    <col min="6" max="6" width="20.5703125" style="759" customWidth="1"/>
    <col min="7" max="7" width="18.5703125" style="759" customWidth="1"/>
    <col min="8" max="8" width="13.28515625" style="759" customWidth="1"/>
    <col min="9" max="9" width="13.28515625" style="759" bestFit="1" customWidth="1"/>
    <col min="10" max="10" width="13.42578125" style="759" customWidth="1"/>
    <col min="11" max="11" width="13" style="759" customWidth="1"/>
    <col min="12" max="12" width="40.5703125" style="759" customWidth="1"/>
    <col min="13" max="16384" width="9.28515625" style="759"/>
  </cols>
  <sheetData>
    <row r="1" spans="1:12" x14ac:dyDescent="0.25">
      <c r="A1" s="844" t="s">
        <v>1008</v>
      </c>
      <c r="B1" s="844"/>
      <c r="C1" s="844"/>
      <c r="D1" s="844"/>
      <c r="E1" s="844"/>
      <c r="F1" s="844"/>
      <c r="G1" s="844"/>
      <c r="H1" s="844"/>
      <c r="I1" s="844"/>
      <c r="J1" s="844"/>
      <c r="K1" s="844"/>
      <c r="L1" s="844"/>
    </row>
    <row r="2" spans="1:12" x14ac:dyDescent="0.25">
      <c r="A2" s="844" t="s">
        <v>1009</v>
      </c>
      <c r="B2" s="844"/>
      <c r="C2" s="844"/>
      <c r="D2" s="844"/>
      <c r="E2" s="844"/>
      <c r="F2" s="844"/>
      <c r="G2" s="844"/>
      <c r="H2" s="844"/>
      <c r="I2" s="844"/>
      <c r="J2" s="844"/>
      <c r="K2" s="844"/>
      <c r="L2" s="844"/>
    </row>
    <row r="3" spans="1:12" x14ac:dyDescent="0.25">
      <c r="A3" s="844" t="s">
        <v>1010</v>
      </c>
      <c r="B3" s="844"/>
      <c r="C3" s="844"/>
      <c r="D3" s="844"/>
      <c r="E3" s="844"/>
      <c r="F3" s="844"/>
      <c r="G3" s="844"/>
      <c r="H3" s="844"/>
      <c r="I3" s="844"/>
      <c r="J3" s="844"/>
      <c r="K3" s="844"/>
      <c r="L3" s="844"/>
    </row>
    <row r="4" spans="1:12" x14ac:dyDescent="0.25">
      <c r="A4" s="760" t="s">
        <v>1011</v>
      </c>
      <c r="B4" s="845" t="s">
        <v>1012</v>
      </c>
      <c r="C4" s="845"/>
      <c r="D4" s="845"/>
      <c r="E4" s="845" t="s">
        <v>1013</v>
      </c>
      <c r="F4" s="846" t="s">
        <v>1014</v>
      </c>
      <c r="G4" s="846"/>
      <c r="H4" s="845" t="s">
        <v>1015</v>
      </c>
      <c r="I4" s="845"/>
      <c r="J4" s="846" t="s">
        <v>1016</v>
      </c>
      <c r="K4" s="846"/>
      <c r="L4" s="846" t="s">
        <v>1017</v>
      </c>
    </row>
    <row r="5" spans="1:12" ht="31.5" x14ac:dyDescent="0.25">
      <c r="A5" s="760" t="s">
        <v>1018</v>
      </c>
      <c r="B5" s="761" t="s">
        <v>1019</v>
      </c>
      <c r="C5" s="761" t="s">
        <v>1020</v>
      </c>
      <c r="D5" s="761" t="s">
        <v>1021</v>
      </c>
      <c r="E5" s="845"/>
      <c r="F5" s="760" t="s">
        <v>1022</v>
      </c>
      <c r="G5" s="760" t="s">
        <v>1023</v>
      </c>
      <c r="H5" s="760" t="s">
        <v>1022</v>
      </c>
      <c r="I5" s="760" t="s">
        <v>1023</v>
      </c>
      <c r="J5" s="760" t="s">
        <v>1022</v>
      </c>
      <c r="K5" s="760" t="s">
        <v>1023</v>
      </c>
      <c r="L5" s="846"/>
    </row>
    <row r="6" spans="1:12" ht="31.5" x14ac:dyDescent="0.25">
      <c r="A6" s="761" t="s">
        <v>1024</v>
      </c>
      <c r="B6" s="762">
        <v>743450</v>
      </c>
      <c r="C6" s="762">
        <v>200100</v>
      </c>
      <c r="D6" s="763">
        <v>943550</v>
      </c>
      <c r="E6" s="764">
        <v>78985.570000000007</v>
      </c>
      <c r="F6" s="762">
        <v>646130</v>
      </c>
      <c r="G6" s="765">
        <v>100030.018</v>
      </c>
      <c r="H6" s="763">
        <v>685585</v>
      </c>
      <c r="I6" s="764">
        <v>99337.510000000009</v>
      </c>
      <c r="J6" s="763">
        <v>545</v>
      </c>
      <c r="K6" s="764">
        <v>692.50799999998708</v>
      </c>
      <c r="L6" s="761" t="s">
        <v>1025</v>
      </c>
    </row>
    <row r="7" spans="1:12" ht="31.5" x14ac:dyDescent="0.25">
      <c r="A7" s="761" t="s">
        <v>1026</v>
      </c>
      <c r="B7" s="762">
        <v>148679</v>
      </c>
      <c r="C7" s="762">
        <v>1031018</v>
      </c>
      <c r="D7" s="763">
        <v>1179697</v>
      </c>
      <c r="E7" s="764">
        <v>62915.018246599997</v>
      </c>
      <c r="F7" s="762">
        <v>1181465</v>
      </c>
      <c r="G7" s="765">
        <v>85011.57</v>
      </c>
      <c r="H7" s="763">
        <v>1180524</v>
      </c>
      <c r="I7" s="764">
        <v>84974.442550101638</v>
      </c>
      <c r="J7" s="763">
        <v>941</v>
      </c>
      <c r="K7" s="764">
        <v>37.127449898369377</v>
      </c>
      <c r="L7" s="761" t="s">
        <v>1027</v>
      </c>
    </row>
    <row r="8" spans="1:12" ht="31.5" x14ac:dyDescent="0.25">
      <c r="A8" s="761" t="s">
        <v>1028</v>
      </c>
      <c r="B8" s="762">
        <v>572141</v>
      </c>
      <c r="C8" s="762">
        <v>761012</v>
      </c>
      <c r="D8" s="762">
        <v>1333153</v>
      </c>
      <c r="E8" s="764">
        <v>170892.40999999997</v>
      </c>
      <c r="F8" s="766">
        <v>555625</v>
      </c>
      <c r="G8" s="767">
        <v>61163.62</v>
      </c>
      <c r="H8" s="763">
        <v>555624</v>
      </c>
      <c r="I8" s="764">
        <v>61162.865828600006</v>
      </c>
      <c r="J8" s="763">
        <v>1</v>
      </c>
      <c r="K8" s="764">
        <v>0.7541713999962667</v>
      </c>
      <c r="L8" s="761" t="s">
        <v>1029</v>
      </c>
    </row>
    <row r="9" spans="1:12" ht="31.5" x14ac:dyDescent="0.25">
      <c r="A9" s="761" t="s">
        <v>1030</v>
      </c>
      <c r="B9" s="762">
        <v>11089</v>
      </c>
      <c r="C9" s="762">
        <v>11832</v>
      </c>
      <c r="D9" s="762">
        <v>22921</v>
      </c>
      <c r="E9" s="764">
        <v>2152.7200000000003</v>
      </c>
      <c r="F9" s="762">
        <v>8981</v>
      </c>
      <c r="G9" s="765">
        <v>1050.4799999999998</v>
      </c>
      <c r="H9" s="763">
        <v>8981</v>
      </c>
      <c r="I9" s="764">
        <v>1050.4799999999998</v>
      </c>
      <c r="J9" s="763">
        <v>0</v>
      </c>
      <c r="K9" s="763">
        <v>0</v>
      </c>
      <c r="L9" s="761"/>
    </row>
    <row r="10" spans="1:12" x14ac:dyDescent="0.25">
      <c r="A10" s="761" t="s">
        <v>1031</v>
      </c>
      <c r="B10" s="762">
        <v>532782</v>
      </c>
      <c r="C10" s="762">
        <v>690206</v>
      </c>
      <c r="D10" s="762">
        <v>1222988</v>
      </c>
      <c r="E10" s="764">
        <v>115330.70000000001</v>
      </c>
      <c r="F10" s="762">
        <v>828129</v>
      </c>
      <c r="G10" s="765">
        <v>160024.91</v>
      </c>
      <c r="H10" s="763">
        <v>785797</v>
      </c>
      <c r="I10" s="764">
        <v>152685.82999999999</v>
      </c>
      <c r="J10" s="763">
        <v>42332</v>
      </c>
      <c r="K10" s="764">
        <v>7339.0800000000163</v>
      </c>
      <c r="L10" s="761" t="s">
        <v>1032</v>
      </c>
    </row>
    <row r="11" spans="1:12" ht="31.5" x14ac:dyDescent="0.25">
      <c r="A11" s="761" t="s">
        <v>1033</v>
      </c>
      <c r="B11" s="762">
        <v>65779</v>
      </c>
      <c r="C11" s="762">
        <v>496183</v>
      </c>
      <c r="D11" s="762">
        <v>561962</v>
      </c>
      <c r="E11" s="764">
        <v>35008.81</v>
      </c>
      <c r="F11" s="762">
        <v>454697</v>
      </c>
      <c r="G11" s="765">
        <v>100253.36</v>
      </c>
      <c r="H11" s="768">
        <v>451068</v>
      </c>
      <c r="I11" s="769">
        <v>99951.66923</v>
      </c>
      <c r="J11" s="768">
        <v>3629</v>
      </c>
      <c r="K11" s="769">
        <v>301.69077000000107</v>
      </c>
      <c r="L11" s="761" t="s">
        <v>1027</v>
      </c>
    </row>
    <row r="12" spans="1:12" ht="47.25" x14ac:dyDescent="0.25">
      <c r="A12" s="761" t="s">
        <v>1034</v>
      </c>
      <c r="B12" s="762">
        <v>487461</v>
      </c>
      <c r="C12" s="762">
        <v>614858</v>
      </c>
      <c r="D12" s="762">
        <v>1102319</v>
      </c>
      <c r="E12" s="764">
        <v>131581.25</v>
      </c>
      <c r="F12" s="766">
        <v>308766</v>
      </c>
      <c r="G12" s="765">
        <v>29525.21</v>
      </c>
      <c r="H12" s="763">
        <v>216179</v>
      </c>
      <c r="I12" s="764">
        <v>20561.778999999999</v>
      </c>
      <c r="J12" s="842" t="s">
        <v>1035</v>
      </c>
      <c r="K12" s="843"/>
      <c r="L12" s="770" t="s">
        <v>1036</v>
      </c>
    </row>
    <row r="13" spans="1:12" x14ac:dyDescent="0.25">
      <c r="A13" s="771" t="s">
        <v>1037</v>
      </c>
      <c r="B13" s="772">
        <v>356048</v>
      </c>
      <c r="C13" s="773">
        <v>745234</v>
      </c>
      <c r="D13" s="773">
        <v>1101282</v>
      </c>
      <c r="E13" s="773">
        <v>135370.03</v>
      </c>
      <c r="F13" s="766" t="s">
        <v>208</v>
      </c>
      <c r="G13" s="765" t="s">
        <v>208</v>
      </c>
      <c r="H13" s="763" t="s">
        <v>208</v>
      </c>
      <c r="I13" s="764" t="s">
        <v>208</v>
      </c>
      <c r="J13" s="774" t="s">
        <v>208</v>
      </c>
      <c r="K13" s="775" t="s">
        <v>208</v>
      </c>
      <c r="L13" s="770" t="s">
        <v>208</v>
      </c>
    </row>
    <row r="14" spans="1:12" x14ac:dyDescent="0.25">
      <c r="A14" s="776" t="s">
        <v>158</v>
      </c>
      <c r="B14" s="763">
        <f>SUM(B6:B13)</f>
        <v>2917429</v>
      </c>
      <c r="C14" s="763">
        <f t="shared" ref="C14:K14" si="0">SUM(C6:C13)</f>
        <v>4550443</v>
      </c>
      <c r="D14" s="763">
        <f t="shared" si="0"/>
        <v>7467872</v>
      </c>
      <c r="E14" s="763">
        <f t="shared" si="0"/>
        <v>732236.50824659993</v>
      </c>
      <c r="F14" s="763">
        <f t="shared" si="0"/>
        <v>3983793</v>
      </c>
      <c r="G14" s="763">
        <f t="shared" si="0"/>
        <v>537059.16799999995</v>
      </c>
      <c r="H14" s="763">
        <f t="shared" si="0"/>
        <v>3883758</v>
      </c>
      <c r="I14" s="763">
        <f t="shared" si="0"/>
        <v>519724.57660870161</v>
      </c>
      <c r="J14" s="763">
        <f t="shared" si="0"/>
        <v>47448</v>
      </c>
      <c r="K14" s="763">
        <f t="shared" si="0"/>
        <v>8371.1603912983701</v>
      </c>
      <c r="L14" s="776"/>
    </row>
  </sheetData>
  <mergeCells count="10">
    <mergeCell ref="J12:K12"/>
    <mergeCell ref="A1:L1"/>
    <mergeCell ref="A2:L2"/>
    <mergeCell ref="A3:L3"/>
    <mergeCell ref="B4:D4"/>
    <mergeCell ref="E4:E5"/>
    <mergeCell ref="F4:G4"/>
    <mergeCell ref="H4:I4"/>
    <mergeCell ref="J4:K4"/>
    <mergeCell ref="L4:L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L2" sqref="L2"/>
    </sheetView>
  </sheetViews>
  <sheetFormatPr defaultRowHeight="15" x14ac:dyDescent="0.25"/>
  <cols>
    <col min="1" max="1" width="18.7109375" customWidth="1"/>
    <col min="2" max="4" width="11.7109375" style="777" customWidth="1"/>
    <col min="5" max="5" width="11" style="777" customWidth="1"/>
    <col min="6" max="6" width="12.28515625" style="777" customWidth="1"/>
    <col min="7" max="7" width="12.140625" customWidth="1"/>
    <col min="8" max="9" width="11.5703125" customWidth="1"/>
    <col min="10" max="10" width="10" customWidth="1"/>
    <col min="11" max="11" width="9.7109375" bestFit="1" customWidth="1"/>
    <col min="12" max="12" width="12" customWidth="1"/>
    <col min="13" max="13" width="26.42578125" customWidth="1"/>
  </cols>
  <sheetData>
    <row r="1" spans="1:15" ht="21" x14ac:dyDescent="0.35">
      <c r="A1" s="855" t="s">
        <v>1038</v>
      </c>
      <c r="B1" s="855"/>
      <c r="C1" s="855"/>
      <c r="D1" s="855"/>
      <c r="E1" s="855"/>
      <c r="F1" s="855"/>
      <c r="G1" s="855"/>
      <c r="H1" s="855"/>
      <c r="I1" s="855"/>
      <c r="J1" s="855"/>
      <c r="K1" s="855"/>
      <c r="L1" s="855"/>
    </row>
    <row r="2" spans="1:15" ht="18.75" x14ac:dyDescent="0.3">
      <c r="J2" s="778" t="s">
        <v>1039</v>
      </c>
    </row>
    <row r="4" spans="1:15" s="777" customFormat="1" x14ac:dyDescent="0.25">
      <c r="A4" s="850" t="s">
        <v>1040</v>
      </c>
      <c r="B4" s="850" t="s">
        <v>1041</v>
      </c>
      <c r="C4" s="856" t="s">
        <v>1042</v>
      </c>
      <c r="D4" s="856" t="s">
        <v>1043</v>
      </c>
      <c r="E4" s="850" t="s">
        <v>1044</v>
      </c>
      <c r="F4" s="850" t="s">
        <v>1045</v>
      </c>
      <c r="G4" s="850" t="s">
        <v>1046</v>
      </c>
      <c r="H4" s="850" t="s">
        <v>1047</v>
      </c>
      <c r="I4" s="850" t="s">
        <v>1048</v>
      </c>
      <c r="J4" s="850" t="s">
        <v>1049</v>
      </c>
      <c r="K4" s="851" t="s">
        <v>1016</v>
      </c>
      <c r="L4" s="851" t="s">
        <v>1050</v>
      </c>
      <c r="M4" s="851" t="s">
        <v>1017</v>
      </c>
    </row>
    <row r="5" spans="1:15" s="777" customFormat="1" x14ac:dyDescent="0.25">
      <c r="A5" s="850"/>
      <c r="B5" s="850" t="s">
        <v>1051</v>
      </c>
      <c r="C5" s="857"/>
      <c r="D5" s="857"/>
      <c r="E5" s="850"/>
      <c r="F5" s="850"/>
      <c r="G5" s="850"/>
      <c r="H5" s="850" t="s">
        <v>1052</v>
      </c>
      <c r="I5" s="850"/>
      <c r="J5" s="850"/>
      <c r="K5" s="851"/>
      <c r="L5" s="851"/>
      <c r="M5" s="851"/>
    </row>
    <row r="6" spans="1:15" s="780" customFormat="1" x14ac:dyDescent="0.25">
      <c r="A6" s="779">
        <v>1</v>
      </c>
      <c r="B6" s="779" t="s">
        <v>1053</v>
      </c>
      <c r="C6" s="779" t="s">
        <v>1054</v>
      </c>
      <c r="D6" s="779" t="s">
        <v>1055</v>
      </c>
      <c r="E6" s="779" t="s">
        <v>1056</v>
      </c>
      <c r="F6" s="779" t="s">
        <v>1057</v>
      </c>
      <c r="G6" s="779" t="s">
        <v>1058</v>
      </c>
      <c r="H6" s="779" t="s">
        <v>1059</v>
      </c>
      <c r="I6" s="779" t="s">
        <v>1060</v>
      </c>
      <c r="J6" s="779" t="s">
        <v>1061</v>
      </c>
      <c r="K6" s="779" t="s">
        <v>1062</v>
      </c>
      <c r="L6" s="779" t="s">
        <v>1063</v>
      </c>
      <c r="M6" s="779" t="s">
        <v>1064</v>
      </c>
    </row>
    <row r="7" spans="1:15" s="785" customFormat="1" ht="75" x14ac:dyDescent="0.25">
      <c r="A7" s="781" t="s">
        <v>1065</v>
      </c>
      <c r="B7" s="782">
        <v>171198</v>
      </c>
      <c r="C7" s="782">
        <v>154896</v>
      </c>
      <c r="D7" s="782">
        <v>16302</v>
      </c>
      <c r="E7" s="783">
        <v>4255.7519723001369</v>
      </c>
      <c r="F7" s="783">
        <v>90427.580599998051</v>
      </c>
      <c r="G7" s="783">
        <v>26477.399162999998</v>
      </c>
      <c r="H7" s="782">
        <v>150774</v>
      </c>
      <c r="I7" s="783">
        <v>26320.685357999999</v>
      </c>
      <c r="J7" s="782">
        <v>147377</v>
      </c>
      <c r="K7" s="783">
        <v>156.71380499999941</v>
      </c>
      <c r="L7" s="782">
        <v>3397</v>
      </c>
      <c r="M7" s="784" t="s">
        <v>1066</v>
      </c>
    </row>
    <row r="8" spans="1:15" s="785" customFormat="1" ht="90" x14ac:dyDescent="0.25">
      <c r="A8" s="781" t="s">
        <v>1067</v>
      </c>
      <c r="B8" s="786">
        <v>7598</v>
      </c>
      <c r="C8" s="786">
        <v>2718</v>
      </c>
      <c r="D8" s="786">
        <v>4880</v>
      </c>
      <c r="E8" s="783">
        <v>410.59629110000111</v>
      </c>
      <c r="F8" s="783">
        <v>7127.0959000000503</v>
      </c>
      <c r="G8" s="783">
        <v>1834.2528498000013</v>
      </c>
      <c r="H8" s="786">
        <v>6074</v>
      </c>
      <c r="I8" s="783">
        <v>1795.0733050000001</v>
      </c>
      <c r="J8" s="782">
        <v>5936</v>
      </c>
      <c r="K8" s="783">
        <v>39.175228600001347</v>
      </c>
      <c r="L8" s="782">
        <v>138</v>
      </c>
      <c r="M8" s="787" t="s">
        <v>1068</v>
      </c>
    </row>
    <row r="9" spans="1:15" s="785" customFormat="1" ht="90" x14ac:dyDescent="0.25">
      <c r="A9" s="781" t="s">
        <v>1069</v>
      </c>
      <c r="B9" s="786">
        <v>150787</v>
      </c>
      <c r="C9" s="786">
        <v>127612</v>
      </c>
      <c r="D9" s="786">
        <v>23175</v>
      </c>
      <c r="E9" s="783">
        <v>3768.8750722900791</v>
      </c>
      <c r="F9" s="783">
        <v>67614.052600000345</v>
      </c>
      <c r="G9" s="783">
        <v>20860.067727800066</v>
      </c>
      <c r="H9" s="786">
        <v>136419</v>
      </c>
      <c r="I9" s="783">
        <v>20665.068789400058</v>
      </c>
      <c r="J9" s="782">
        <v>134785</v>
      </c>
      <c r="K9" s="783">
        <v>194.99893840000934</v>
      </c>
      <c r="L9" s="782">
        <v>1634</v>
      </c>
      <c r="M9" s="787" t="s">
        <v>1068</v>
      </c>
    </row>
    <row r="10" spans="1:15" s="785" customFormat="1" ht="17.25" x14ac:dyDescent="0.25">
      <c r="A10" s="781" t="s">
        <v>1070</v>
      </c>
      <c r="B10" s="786">
        <v>3072</v>
      </c>
      <c r="C10" s="786">
        <v>2245</v>
      </c>
      <c r="D10" s="786">
        <v>827</v>
      </c>
      <c r="E10" s="783">
        <v>285.99414970000049</v>
      </c>
      <c r="F10" s="783">
        <v>3498.4961000000044</v>
      </c>
      <c r="G10" s="783">
        <v>2893.1723281000013</v>
      </c>
      <c r="H10" s="786">
        <v>3058</v>
      </c>
      <c r="I10" s="783">
        <v>2893.1723281000013</v>
      </c>
      <c r="J10" s="782">
        <v>3058</v>
      </c>
      <c r="K10" s="783">
        <v>0</v>
      </c>
      <c r="L10" s="782">
        <v>0</v>
      </c>
    </row>
    <row r="11" spans="1:15" s="792" customFormat="1" ht="30" x14ac:dyDescent="0.25">
      <c r="A11" s="788" t="s">
        <v>1071</v>
      </c>
      <c r="B11" s="789">
        <v>173340</v>
      </c>
      <c r="C11" s="789">
        <v>155061</v>
      </c>
      <c r="D11" s="789">
        <v>18279</v>
      </c>
      <c r="E11" s="790">
        <v>3955.6579883002742</v>
      </c>
      <c r="F11" s="790">
        <v>72174.257700000249</v>
      </c>
      <c r="G11" s="790">
        <v>28343.89</v>
      </c>
      <c r="H11" s="789">
        <v>147891</v>
      </c>
      <c r="I11" s="790">
        <v>26764</v>
      </c>
      <c r="J11" s="789">
        <v>137353</v>
      </c>
      <c r="K11" s="790">
        <f>G11-I11</f>
        <v>1579.8899999999994</v>
      </c>
      <c r="L11" s="782">
        <f>H11-J11</f>
        <v>10538</v>
      </c>
      <c r="M11" s="791" t="s">
        <v>1072</v>
      </c>
      <c r="N11" s="785">
        <v>89.454828660436135</v>
      </c>
      <c r="O11" s="785"/>
    </row>
    <row r="12" spans="1:15" s="785" customFormat="1" ht="60" x14ac:dyDescent="0.25">
      <c r="A12" s="781" t="s">
        <v>1073</v>
      </c>
      <c r="B12" s="786">
        <v>6617</v>
      </c>
      <c r="C12" s="786">
        <v>1231</v>
      </c>
      <c r="D12" s="789">
        <v>5386</v>
      </c>
      <c r="E12" s="783">
        <v>458.97147440000003</v>
      </c>
      <c r="F12" s="783">
        <v>7003.5207705226503</v>
      </c>
      <c r="G12" s="783">
        <v>5069.2699364000064</v>
      </c>
      <c r="H12" s="782">
        <v>6617</v>
      </c>
      <c r="I12" s="783">
        <v>5024.6899999999996</v>
      </c>
      <c r="J12" s="782">
        <v>6535</v>
      </c>
      <c r="K12" s="783">
        <f>G12-I12</f>
        <v>44.579936400006773</v>
      </c>
      <c r="L12" s="782">
        <f>H12-J12</f>
        <v>82</v>
      </c>
      <c r="M12" s="784" t="s">
        <v>1074</v>
      </c>
    </row>
    <row r="13" spans="1:15" s="785" customFormat="1" ht="17.25" x14ac:dyDescent="0.25">
      <c r="A13" s="793" t="s">
        <v>1075</v>
      </c>
      <c r="B13" s="794">
        <f>SUM(B7:B12)</f>
        <v>512612</v>
      </c>
      <c r="C13" s="794">
        <f>SUM(C7:C12)</f>
        <v>443763</v>
      </c>
      <c r="D13" s="794">
        <f t="shared" ref="D13:L13" si="0">SUM(D7:D12)</f>
        <v>68849</v>
      </c>
      <c r="E13" s="795">
        <f t="shared" si="0"/>
        <v>13135.846948090491</v>
      </c>
      <c r="F13" s="795">
        <f>SUM(F7:F12)</f>
        <v>247845.00367052134</v>
      </c>
      <c r="G13" s="795">
        <f t="shared" si="0"/>
        <v>85478.052005100064</v>
      </c>
      <c r="H13" s="794">
        <f t="shared" si="0"/>
        <v>450833</v>
      </c>
      <c r="I13" s="795">
        <f t="shared" si="0"/>
        <v>83462.689780500063</v>
      </c>
      <c r="J13" s="794">
        <f t="shared" si="0"/>
        <v>435044</v>
      </c>
      <c r="K13" s="795">
        <f t="shared" si="0"/>
        <v>2015.3579084000162</v>
      </c>
      <c r="L13" s="794">
        <f t="shared" si="0"/>
        <v>15789</v>
      </c>
      <c r="M13" s="796"/>
    </row>
    <row r="14" spans="1:15" s="785" customFormat="1" ht="17.25" x14ac:dyDescent="0.25">
      <c r="A14" s="781" t="s">
        <v>1076</v>
      </c>
      <c r="B14" s="786">
        <v>240297</v>
      </c>
      <c r="C14" s="786">
        <v>211461</v>
      </c>
      <c r="D14" s="786">
        <v>28836</v>
      </c>
      <c r="E14" s="783">
        <v>6135.1219741000004</v>
      </c>
      <c r="F14" s="783">
        <v>114802.42424242424</v>
      </c>
      <c r="G14" s="852" t="s">
        <v>1077</v>
      </c>
      <c r="H14" s="853"/>
      <c r="I14" s="853"/>
      <c r="J14" s="853"/>
      <c r="K14" s="853"/>
      <c r="L14" s="854"/>
      <c r="M14" s="796"/>
    </row>
    <row r="15" spans="1:15" s="785" customFormat="1" ht="17.25" x14ac:dyDescent="0.25">
      <c r="A15" s="781" t="s">
        <v>1078</v>
      </c>
      <c r="B15" s="782">
        <v>19164</v>
      </c>
      <c r="C15" s="782">
        <v>4937</v>
      </c>
      <c r="D15" s="782">
        <v>14227</v>
      </c>
      <c r="E15" s="783">
        <v>1840.2566379999998</v>
      </c>
      <c r="F15" s="783">
        <v>19852.121212121212</v>
      </c>
      <c r="G15" s="847" t="s">
        <v>1079</v>
      </c>
      <c r="H15" s="848"/>
      <c r="I15" s="848"/>
      <c r="J15" s="848"/>
      <c r="K15" s="848"/>
      <c r="L15" s="849"/>
      <c r="M15" s="796"/>
      <c r="N15" s="797"/>
    </row>
    <row r="16" spans="1:15" s="785" customFormat="1" ht="17.25" x14ac:dyDescent="0.25">
      <c r="A16" s="781" t="s">
        <v>1080</v>
      </c>
      <c r="B16" s="782">
        <v>168399</v>
      </c>
      <c r="C16" s="782">
        <v>128898</v>
      </c>
      <c r="D16" s="782">
        <v>39501</v>
      </c>
      <c r="E16" s="783">
        <v>7158.51</v>
      </c>
      <c r="F16" s="783">
        <v>136867.51699999999</v>
      </c>
      <c r="G16" s="847" t="s">
        <v>1081</v>
      </c>
      <c r="H16" s="848"/>
      <c r="I16" s="848"/>
      <c r="J16" s="848"/>
      <c r="K16" s="848"/>
      <c r="L16" s="849"/>
      <c r="M16" s="796"/>
      <c r="N16" s="797"/>
    </row>
    <row r="17" spans="1:13" s="785" customFormat="1" ht="17.25" x14ac:dyDescent="0.25">
      <c r="A17" s="793" t="s">
        <v>1082</v>
      </c>
      <c r="B17" s="794">
        <f>B14+B15+B16</f>
        <v>427860</v>
      </c>
      <c r="C17" s="794">
        <f t="shared" ref="C17:F17" si="1">C14+C15+C16</f>
        <v>345296</v>
      </c>
      <c r="D17" s="794">
        <f t="shared" si="1"/>
        <v>82564</v>
      </c>
      <c r="E17" s="794">
        <f t="shared" si="1"/>
        <v>15133.8886121</v>
      </c>
      <c r="F17" s="794">
        <f t="shared" si="1"/>
        <v>271522.0624545454</v>
      </c>
      <c r="G17" s="794"/>
      <c r="H17" s="794"/>
      <c r="I17" s="794"/>
      <c r="J17" s="794"/>
      <c r="K17" s="794"/>
      <c r="L17" s="794"/>
      <c r="M17" s="796"/>
    </row>
    <row r="18" spans="1:13" s="785" customFormat="1" ht="17.25" x14ac:dyDescent="0.25">
      <c r="A18" s="798" t="s">
        <v>580</v>
      </c>
      <c r="B18" s="799">
        <f>B13+B17</f>
        <v>940472</v>
      </c>
      <c r="C18" s="799">
        <f>C13+C17</f>
        <v>789059</v>
      </c>
      <c r="D18" s="799">
        <f t="shared" ref="D18:L18" si="2">D13+D17</f>
        <v>151413</v>
      </c>
      <c r="E18" s="800">
        <f t="shared" si="2"/>
        <v>28269.735560190493</v>
      </c>
      <c r="F18" s="800">
        <f t="shared" si="2"/>
        <v>519367.06612506672</v>
      </c>
      <c r="G18" s="800">
        <f t="shared" si="2"/>
        <v>85478.052005100064</v>
      </c>
      <c r="H18" s="799">
        <f t="shared" si="2"/>
        <v>450833</v>
      </c>
      <c r="I18" s="800">
        <f t="shared" si="2"/>
        <v>83462.689780500063</v>
      </c>
      <c r="J18" s="799">
        <f t="shared" si="2"/>
        <v>435044</v>
      </c>
      <c r="K18" s="800">
        <f t="shared" si="2"/>
        <v>2015.3579084000162</v>
      </c>
      <c r="L18" s="799">
        <f t="shared" si="2"/>
        <v>15789</v>
      </c>
      <c r="M18" s="796"/>
    </row>
  </sheetData>
  <mergeCells count="17">
    <mergeCell ref="A1:L1"/>
    <mergeCell ref="A4:A5"/>
    <mergeCell ref="B4:B5"/>
    <mergeCell ref="C4:C5"/>
    <mergeCell ref="D4:D5"/>
    <mergeCell ref="E4:E5"/>
    <mergeCell ref="F4:F5"/>
    <mergeCell ref="G4:G5"/>
    <mergeCell ref="H4:H5"/>
    <mergeCell ref="I4:I5"/>
    <mergeCell ref="G16:L16"/>
    <mergeCell ref="J4:J5"/>
    <mergeCell ref="K4:K5"/>
    <mergeCell ref="L4:L5"/>
    <mergeCell ref="M4:M5"/>
    <mergeCell ref="G14:L14"/>
    <mergeCell ref="G15:L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6"/>
  <sheetViews>
    <sheetView workbookViewId="0">
      <selection activeCell="L7" sqref="L7"/>
    </sheetView>
  </sheetViews>
  <sheetFormatPr defaultRowHeight="15" x14ac:dyDescent="0.25"/>
  <cols>
    <col min="1" max="1" width="4.7109375" style="114" customWidth="1"/>
    <col min="2" max="2" width="29.85546875" style="114" customWidth="1"/>
    <col min="3" max="16" width="10.5703125" style="114" customWidth="1"/>
    <col min="17" max="30" width="11" style="114" customWidth="1"/>
    <col min="31" max="34" width="10.42578125" style="114" customWidth="1"/>
    <col min="35" max="35" width="9.42578125" style="114" customWidth="1"/>
    <col min="36" max="38" width="10.42578125" style="114" customWidth="1"/>
    <col min="39" max="39" width="8.5703125" style="114" customWidth="1"/>
    <col min="40" max="46" width="10.42578125" style="114" customWidth="1"/>
    <col min="47" max="47" width="12.28515625" style="114" customWidth="1"/>
    <col min="48" max="48" width="11.7109375" style="114" customWidth="1"/>
    <col min="49" max="49" width="16.5703125" style="114" customWidth="1"/>
    <col min="50" max="50" width="16.5703125" style="263" customWidth="1"/>
    <col min="51" max="53" width="16.5703125" style="114" customWidth="1"/>
    <col min="54" max="54" width="11" style="114" customWidth="1"/>
    <col min="55" max="55" width="16.5703125" style="114" customWidth="1"/>
    <col min="56" max="56" width="12.140625" style="114" customWidth="1"/>
    <col min="57" max="58" width="9.140625" style="114"/>
    <col min="59" max="59" width="11" style="114" customWidth="1"/>
    <col min="60" max="16384" width="9.140625" style="114"/>
  </cols>
  <sheetData>
    <row r="1" spans="1:59" ht="42" customHeight="1" x14ac:dyDescent="0.35">
      <c r="A1" s="214"/>
      <c r="B1" s="215"/>
      <c r="C1" s="868" t="s">
        <v>513</v>
      </c>
      <c r="D1" s="868"/>
      <c r="E1" s="868"/>
      <c r="F1" s="868"/>
      <c r="G1" s="868"/>
      <c r="H1" s="868"/>
      <c r="I1" s="868"/>
      <c r="J1" s="868"/>
      <c r="K1" s="868"/>
      <c r="L1" s="868"/>
      <c r="M1" s="868"/>
      <c r="N1" s="868"/>
      <c r="O1" s="868"/>
      <c r="P1" s="868"/>
      <c r="Q1" s="868" t="s">
        <v>513</v>
      </c>
      <c r="R1" s="868"/>
      <c r="S1" s="868"/>
      <c r="T1" s="868"/>
      <c r="U1" s="868"/>
      <c r="V1" s="868"/>
      <c r="W1" s="868"/>
      <c r="X1" s="868"/>
      <c r="Y1" s="868"/>
      <c r="Z1" s="868"/>
      <c r="AA1" s="868"/>
      <c r="AB1" s="868"/>
      <c r="AC1" s="868" t="s">
        <v>513</v>
      </c>
      <c r="AD1" s="868"/>
      <c r="AE1" s="868"/>
      <c r="AF1" s="868"/>
      <c r="AG1" s="868"/>
      <c r="AH1" s="868"/>
      <c r="AI1" s="868"/>
      <c r="AJ1" s="868"/>
      <c r="AK1" s="868"/>
      <c r="AL1" s="868"/>
      <c r="AM1" s="868"/>
      <c r="AN1" s="868"/>
      <c r="AO1" s="868"/>
      <c r="AP1" s="868"/>
      <c r="AQ1" s="868"/>
      <c r="AR1" s="868"/>
      <c r="AS1" s="868"/>
      <c r="AT1" s="868"/>
      <c r="AU1" s="216"/>
      <c r="AV1" s="216"/>
      <c r="AW1" s="217"/>
      <c r="AX1" s="218"/>
      <c r="AY1" s="217"/>
      <c r="AZ1" s="217"/>
      <c r="BA1" s="217"/>
      <c r="BB1" s="217"/>
      <c r="BC1" s="217"/>
      <c r="BD1" s="217"/>
    </row>
    <row r="2" spans="1:59" s="120" customFormat="1" ht="21.75" thickBot="1" x14ac:dyDescent="0.3">
      <c r="A2" s="219"/>
      <c r="B2" s="220"/>
      <c r="C2" s="869" t="s">
        <v>514</v>
      </c>
      <c r="D2" s="869"/>
      <c r="E2" s="869"/>
      <c r="F2" s="221"/>
      <c r="G2" s="221"/>
      <c r="H2" s="221"/>
      <c r="I2" s="221"/>
      <c r="J2" s="221"/>
      <c r="K2" s="221"/>
      <c r="L2" s="221"/>
      <c r="M2" s="221"/>
      <c r="N2" s="221"/>
      <c r="O2" s="220"/>
      <c r="P2" s="221"/>
      <c r="Q2" s="869" t="s">
        <v>514</v>
      </c>
      <c r="R2" s="869"/>
      <c r="S2" s="869"/>
      <c r="T2" s="869"/>
      <c r="U2" s="220"/>
      <c r="V2" s="220"/>
      <c r="W2" s="220"/>
      <c r="X2" s="220"/>
      <c r="Y2" s="221"/>
      <c r="Z2" s="221"/>
      <c r="AA2" s="221"/>
      <c r="AB2" s="220"/>
      <c r="AC2" s="220"/>
      <c r="AD2" s="220"/>
      <c r="AE2" s="221" t="s">
        <v>514</v>
      </c>
      <c r="AF2" s="220"/>
      <c r="AG2" s="220"/>
      <c r="AH2" s="220"/>
      <c r="AI2" s="220"/>
      <c r="AJ2" s="220"/>
      <c r="AK2" s="220"/>
      <c r="AL2" s="220"/>
      <c r="AM2" s="220"/>
      <c r="AN2" s="220"/>
      <c r="AO2" s="220"/>
      <c r="AP2" s="220"/>
      <c r="AQ2" s="220"/>
      <c r="AR2" s="220"/>
      <c r="AS2" s="220"/>
      <c r="AT2" s="220"/>
      <c r="AU2" s="220"/>
      <c r="AV2" s="220"/>
      <c r="AW2" s="222"/>
      <c r="AX2" s="223"/>
      <c r="AY2" s="222"/>
      <c r="AZ2" s="222"/>
      <c r="BA2" s="222"/>
      <c r="BB2" s="224"/>
      <c r="BC2" s="225"/>
    </row>
    <row r="3" spans="1:59" s="120" customFormat="1" ht="27" customHeight="1" x14ac:dyDescent="0.25">
      <c r="A3" s="226"/>
      <c r="B3" s="227"/>
      <c r="C3" s="864" t="s">
        <v>515</v>
      </c>
      <c r="D3" s="864"/>
      <c r="E3" s="864" t="s">
        <v>516</v>
      </c>
      <c r="F3" s="864"/>
      <c r="G3" s="864" t="s">
        <v>517</v>
      </c>
      <c r="H3" s="864"/>
      <c r="I3" s="864" t="s">
        <v>518</v>
      </c>
      <c r="J3" s="864"/>
      <c r="K3" s="864" t="s">
        <v>519</v>
      </c>
      <c r="L3" s="864"/>
      <c r="M3" s="864" t="s">
        <v>520</v>
      </c>
      <c r="N3" s="864"/>
      <c r="O3" s="864" t="s">
        <v>521</v>
      </c>
      <c r="P3" s="866"/>
      <c r="Q3" s="867" t="s">
        <v>522</v>
      </c>
      <c r="R3" s="864"/>
      <c r="S3" s="864" t="s">
        <v>523</v>
      </c>
      <c r="T3" s="864"/>
      <c r="U3" s="864" t="s">
        <v>524</v>
      </c>
      <c r="V3" s="864"/>
      <c r="W3" s="864" t="s">
        <v>525</v>
      </c>
      <c r="X3" s="864"/>
      <c r="Y3" s="864" t="s">
        <v>526</v>
      </c>
      <c r="Z3" s="864"/>
      <c r="AA3" s="858" t="s">
        <v>527</v>
      </c>
      <c r="AB3" s="863"/>
      <c r="AC3" s="865" t="s">
        <v>528</v>
      </c>
      <c r="AD3" s="858"/>
      <c r="AE3" s="861" t="s">
        <v>529</v>
      </c>
      <c r="AF3" s="862"/>
      <c r="AG3" s="861" t="s">
        <v>530</v>
      </c>
      <c r="AH3" s="862"/>
      <c r="AI3" s="858" t="s">
        <v>531</v>
      </c>
      <c r="AJ3" s="861"/>
      <c r="AK3" s="858" t="s">
        <v>532</v>
      </c>
      <c r="AL3" s="858"/>
      <c r="AM3" s="859" t="s">
        <v>533</v>
      </c>
      <c r="AN3" s="860"/>
      <c r="AO3" s="861" t="s">
        <v>534</v>
      </c>
      <c r="AP3" s="862"/>
      <c r="AQ3" s="859" t="s">
        <v>535</v>
      </c>
      <c r="AR3" s="860"/>
      <c r="AS3" s="858" t="s">
        <v>158</v>
      </c>
      <c r="AT3" s="863"/>
      <c r="AU3" s="219"/>
      <c r="AV3" s="219"/>
      <c r="AW3" s="219"/>
      <c r="AX3" s="228"/>
      <c r="AY3" s="219"/>
      <c r="AZ3" s="219"/>
      <c r="BA3" s="219"/>
      <c r="BB3" s="858" t="s">
        <v>158</v>
      </c>
      <c r="BC3" s="863"/>
    </row>
    <row r="4" spans="1:59" s="238" customFormat="1" ht="15" customHeight="1" x14ac:dyDescent="0.25">
      <c r="A4" s="229" t="s">
        <v>536</v>
      </c>
      <c r="B4" s="230" t="s">
        <v>2</v>
      </c>
      <c r="C4" s="230" t="s">
        <v>537</v>
      </c>
      <c r="D4" s="230" t="s">
        <v>9</v>
      </c>
      <c r="E4" s="230" t="s">
        <v>537</v>
      </c>
      <c r="F4" s="230" t="s">
        <v>9</v>
      </c>
      <c r="G4" s="230" t="s">
        <v>537</v>
      </c>
      <c r="H4" s="230" t="s">
        <v>9</v>
      </c>
      <c r="I4" s="230" t="s">
        <v>537</v>
      </c>
      <c r="J4" s="230" t="s">
        <v>9</v>
      </c>
      <c r="K4" s="230" t="s">
        <v>537</v>
      </c>
      <c r="L4" s="230" t="s">
        <v>9</v>
      </c>
      <c r="M4" s="230" t="s">
        <v>537</v>
      </c>
      <c r="N4" s="230" t="s">
        <v>9</v>
      </c>
      <c r="O4" s="230" t="s">
        <v>537</v>
      </c>
      <c r="P4" s="231" t="s">
        <v>9</v>
      </c>
      <c r="Q4" s="229" t="s">
        <v>537</v>
      </c>
      <c r="R4" s="230" t="s">
        <v>9</v>
      </c>
      <c r="S4" s="230" t="s">
        <v>537</v>
      </c>
      <c r="T4" s="230" t="s">
        <v>9</v>
      </c>
      <c r="U4" s="230" t="s">
        <v>537</v>
      </c>
      <c r="V4" s="230" t="s">
        <v>9</v>
      </c>
      <c r="W4" s="230" t="s">
        <v>537</v>
      </c>
      <c r="X4" s="230" t="s">
        <v>9</v>
      </c>
      <c r="Y4" s="230" t="s">
        <v>537</v>
      </c>
      <c r="Z4" s="230" t="s">
        <v>9</v>
      </c>
      <c r="AA4" s="232" t="s">
        <v>538</v>
      </c>
      <c r="AB4" s="233" t="s">
        <v>539</v>
      </c>
      <c r="AC4" s="234" t="s">
        <v>538</v>
      </c>
      <c r="AD4" s="232" t="s">
        <v>539</v>
      </c>
      <c r="AE4" s="232" t="s">
        <v>538</v>
      </c>
      <c r="AF4" s="232" t="s">
        <v>539</v>
      </c>
      <c r="AG4" s="232" t="s">
        <v>538</v>
      </c>
      <c r="AH4" s="232" t="s">
        <v>539</v>
      </c>
      <c r="AI4" s="232" t="s">
        <v>538</v>
      </c>
      <c r="AJ4" s="235" t="s">
        <v>539</v>
      </c>
      <c r="AK4" s="232" t="s">
        <v>538</v>
      </c>
      <c r="AL4" s="232" t="s">
        <v>539</v>
      </c>
      <c r="AM4" s="232" t="s">
        <v>538</v>
      </c>
      <c r="AN4" s="232" t="s">
        <v>539</v>
      </c>
      <c r="AO4" s="232" t="s">
        <v>538</v>
      </c>
      <c r="AP4" s="232" t="s">
        <v>539</v>
      </c>
      <c r="AQ4" s="232" t="s">
        <v>538</v>
      </c>
      <c r="AR4" s="232" t="s">
        <v>539</v>
      </c>
      <c r="AS4" s="230" t="s">
        <v>537</v>
      </c>
      <c r="AT4" s="231" t="s">
        <v>9</v>
      </c>
      <c r="AU4" s="236"/>
      <c r="AV4" s="236"/>
      <c r="AW4" s="236"/>
      <c r="AX4" s="237"/>
      <c r="AY4" s="236"/>
      <c r="AZ4" s="236"/>
      <c r="BA4" s="236"/>
      <c r="BB4" s="230" t="s">
        <v>537</v>
      </c>
      <c r="BC4" s="231" t="s">
        <v>9</v>
      </c>
    </row>
    <row r="5" spans="1:59" ht="15" customHeight="1" x14ac:dyDescent="0.25">
      <c r="A5" s="239">
        <v>1</v>
      </c>
      <c r="B5" s="115" t="s">
        <v>540</v>
      </c>
      <c r="C5" s="115">
        <v>252</v>
      </c>
      <c r="D5" s="240">
        <v>109.87432890000001</v>
      </c>
      <c r="E5" s="115">
        <v>10886</v>
      </c>
      <c r="F5" s="240">
        <v>4757.2110510000002</v>
      </c>
      <c r="G5" s="115"/>
      <c r="H5" s="240">
        <v>0</v>
      </c>
      <c r="I5" s="115">
        <v>20089</v>
      </c>
      <c r="J5" s="240">
        <v>8784.0417040999946</v>
      </c>
      <c r="K5" s="115">
        <v>13726</v>
      </c>
      <c r="L5" s="240">
        <v>6000.1411496999899</v>
      </c>
      <c r="M5" s="115">
        <v>78782</v>
      </c>
      <c r="N5" s="240">
        <v>24837.316369199845</v>
      </c>
      <c r="O5" s="115">
        <v>55883</v>
      </c>
      <c r="P5" s="241">
        <v>20347.912089800029</v>
      </c>
      <c r="Q5" s="242">
        <v>22056</v>
      </c>
      <c r="R5" s="240">
        <v>8177.8800937999713</v>
      </c>
      <c r="S5" s="115">
        <v>16942</v>
      </c>
      <c r="T5" s="240">
        <v>6218.9291006000067</v>
      </c>
      <c r="U5" s="240">
        <f t="shared" ref="U5:V40" si="0">C5+E5+G5+I5+K5+M5+O5+Q5+S5</f>
        <v>218616</v>
      </c>
      <c r="V5" s="240">
        <f t="shared" si="0"/>
        <v>79233.30588709985</v>
      </c>
      <c r="W5" s="243">
        <v>78337</v>
      </c>
      <c r="X5" s="240">
        <v>25376.562408399921</v>
      </c>
      <c r="Y5" s="115">
        <v>92593</v>
      </c>
      <c r="Z5" s="240">
        <v>28203.461161800089</v>
      </c>
      <c r="AA5" s="115">
        <v>7493</v>
      </c>
      <c r="AB5" s="241">
        <v>5288.8276393999986</v>
      </c>
      <c r="AC5" s="242">
        <v>7098</v>
      </c>
      <c r="AD5" s="240">
        <v>4256.0047587000017</v>
      </c>
      <c r="AE5" s="240">
        <v>25591</v>
      </c>
      <c r="AF5" s="240">
        <v>5120.25605</v>
      </c>
      <c r="AG5" s="115">
        <v>10406</v>
      </c>
      <c r="AH5" s="240">
        <v>8232.8548565999954</v>
      </c>
      <c r="AI5" s="115">
        <v>23147</v>
      </c>
      <c r="AJ5" s="244">
        <v>11760.616264799981</v>
      </c>
      <c r="AK5" s="115">
        <v>6022</v>
      </c>
      <c r="AL5" s="240">
        <v>4865.763387500002</v>
      </c>
      <c r="AM5" s="245">
        <v>7852</v>
      </c>
      <c r="AN5" s="240">
        <v>2919.9200386000002</v>
      </c>
      <c r="AO5" s="245">
        <v>7852</v>
      </c>
      <c r="AP5" s="240">
        <v>169.74779720000004</v>
      </c>
      <c r="AQ5" s="245">
        <v>308</v>
      </c>
      <c r="AR5" s="240">
        <v>90.808430999999999</v>
      </c>
      <c r="AS5" s="245">
        <v>272782</v>
      </c>
      <c r="AT5" s="241">
        <v>172507.4002114998</v>
      </c>
      <c r="AU5" s="246"/>
      <c r="AV5" s="246"/>
      <c r="AW5" s="246"/>
      <c r="AX5" s="247">
        <v>272782</v>
      </c>
      <c r="AY5" s="246">
        <v>172507.4002114998</v>
      </c>
      <c r="AZ5" s="246"/>
      <c r="BA5" s="246"/>
      <c r="BB5" s="240">
        <v>266760</v>
      </c>
      <c r="BC5" s="241">
        <v>167471.88902679982</v>
      </c>
      <c r="BD5" s="248"/>
      <c r="BG5" s="248"/>
    </row>
    <row r="6" spans="1:59" ht="15" customHeight="1" x14ac:dyDescent="0.25">
      <c r="A6" s="239">
        <v>2</v>
      </c>
      <c r="B6" s="115" t="s">
        <v>541</v>
      </c>
      <c r="C6" s="115"/>
      <c r="D6" s="240">
        <v>0</v>
      </c>
      <c r="E6" s="115">
        <v>4622</v>
      </c>
      <c r="F6" s="240">
        <v>2081.0513215000001</v>
      </c>
      <c r="G6" s="115"/>
      <c r="H6" s="240">
        <v>0</v>
      </c>
      <c r="I6" s="115">
        <v>7891</v>
      </c>
      <c r="J6" s="240">
        <v>3598.6141912000007</v>
      </c>
      <c r="K6" s="115">
        <v>2157</v>
      </c>
      <c r="L6" s="240">
        <v>998.50084219999951</v>
      </c>
      <c r="M6" s="115">
        <v>46009</v>
      </c>
      <c r="N6" s="240">
        <v>13482.482451499996</v>
      </c>
      <c r="O6" s="115">
        <v>40535</v>
      </c>
      <c r="P6" s="241">
        <v>14101.572803399973</v>
      </c>
      <c r="Q6" s="242">
        <v>12748</v>
      </c>
      <c r="R6" s="240">
        <v>4215.3637154000025</v>
      </c>
      <c r="S6" s="115">
        <v>4921</v>
      </c>
      <c r="T6" s="240">
        <v>1659.4083747999994</v>
      </c>
      <c r="U6" s="240">
        <f t="shared" si="0"/>
        <v>118883</v>
      </c>
      <c r="V6" s="240">
        <f t="shared" si="0"/>
        <v>40136.99369999997</v>
      </c>
      <c r="W6" s="243">
        <v>32944</v>
      </c>
      <c r="X6" s="240">
        <v>13023.872715700001</v>
      </c>
      <c r="Y6" s="115">
        <v>40025</v>
      </c>
      <c r="Z6" s="240">
        <v>17760.589432800003</v>
      </c>
      <c r="AA6" s="115">
        <v>390</v>
      </c>
      <c r="AB6" s="241">
        <v>223.39146419999994</v>
      </c>
      <c r="AC6" s="242">
        <v>4668</v>
      </c>
      <c r="AD6" s="240">
        <v>2966.5886027000015</v>
      </c>
      <c r="AE6" s="240">
        <v>19479</v>
      </c>
      <c r="AF6" s="240">
        <v>4133.0627165000005</v>
      </c>
      <c r="AG6" s="115">
        <v>3892</v>
      </c>
      <c r="AH6" s="240">
        <v>3904.6054496000002</v>
      </c>
      <c r="AI6" s="115">
        <v>3722</v>
      </c>
      <c r="AJ6" s="244">
        <v>3144.8701865999965</v>
      </c>
      <c r="AK6" s="115">
        <v>1725</v>
      </c>
      <c r="AL6" s="240">
        <v>1297.7906938000003</v>
      </c>
      <c r="AM6" s="245">
        <v>9075</v>
      </c>
      <c r="AN6" s="240">
        <v>3636.124279199998</v>
      </c>
      <c r="AO6" s="245">
        <v>9075</v>
      </c>
      <c r="AP6" s="240">
        <v>5029.1317542999996</v>
      </c>
      <c r="AQ6" s="245">
        <v>39</v>
      </c>
      <c r="AR6" s="240">
        <v>23.325941199999995</v>
      </c>
      <c r="AS6" s="245">
        <v>133280</v>
      </c>
      <c r="AT6" s="241">
        <v>91620.896716199975</v>
      </c>
      <c r="AU6" s="246"/>
      <c r="AV6" s="246"/>
      <c r="AW6" s="246"/>
      <c r="AX6" s="247">
        <v>133280</v>
      </c>
      <c r="AY6" s="246">
        <v>91620.896716199975</v>
      </c>
      <c r="AZ6" s="246"/>
      <c r="BA6" s="246"/>
      <c r="BB6" s="240">
        <v>131555</v>
      </c>
      <c r="BC6" s="241">
        <v>85293.974268099977</v>
      </c>
      <c r="BD6" s="248"/>
      <c r="BG6" s="248"/>
    </row>
    <row r="7" spans="1:59" ht="15" customHeight="1" x14ac:dyDescent="0.25">
      <c r="A7" s="239">
        <v>3</v>
      </c>
      <c r="B7" s="115" t="s">
        <v>542</v>
      </c>
      <c r="C7" s="115">
        <v>66</v>
      </c>
      <c r="D7" s="240">
        <v>32.316079000000002</v>
      </c>
      <c r="E7" s="115">
        <v>3406</v>
      </c>
      <c r="F7" s="240">
        <v>1536.2101139000001</v>
      </c>
      <c r="G7" s="115">
        <v>2227</v>
      </c>
      <c r="H7" s="240">
        <v>1000.3777542999998</v>
      </c>
      <c r="I7" s="115">
        <v>21478</v>
      </c>
      <c r="J7" s="240">
        <v>9676.1225031999784</v>
      </c>
      <c r="K7" s="115">
        <v>9128</v>
      </c>
      <c r="L7" s="240">
        <v>4105.0123510999993</v>
      </c>
      <c r="M7" s="115">
        <v>28031</v>
      </c>
      <c r="N7" s="240">
        <v>8709.6085070999907</v>
      </c>
      <c r="O7" s="115">
        <v>20227</v>
      </c>
      <c r="P7" s="241">
        <v>7926.2685160999963</v>
      </c>
      <c r="Q7" s="242">
        <v>5811</v>
      </c>
      <c r="R7" s="240">
        <v>2290.5214984999989</v>
      </c>
      <c r="S7" s="115">
        <v>2757</v>
      </c>
      <c r="T7" s="240">
        <v>1058.8629254999994</v>
      </c>
      <c r="U7" s="240">
        <f t="shared" si="0"/>
        <v>93131</v>
      </c>
      <c r="V7" s="240">
        <f t="shared" si="0"/>
        <v>36335.300248699961</v>
      </c>
      <c r="W7" s="243">
        <v>52229</v>
      </c>
      <c r="X7" s="240">
        <v>19916.588297999904</v>
      </c>
      <c r="Y7" s="115">
        <v>58247</v>
      </c>
      <c r="Z7" s="240">
        <v>21493.676095800143</v>
      </c>
      <c r="AA7" s="115">
        <v>3876</v>
      </c>
      <c r="AB7" s="241">
        <v>2866.9605570999861</v>
      </c>
      <c r="AC7" s="242">
        <v>1730</v>
      </c>
      <c r="AD7" s="240">
        <v>1549.8381854000013</v>
      </c>
      <c r="AE7" s="240">
        <v>24845</v>
      </c>
      <c r="AF7" s="240">
        <v>4671.0872442999998</v>
      </c>
      <c r="AG7" s="115">
        <v>2834</v>
      </c>
      <c r="AH7" s="240">
        <v>3233.1031128999998</v>
      </c>
      <c r="AI7" s="240"/>
      <c r="AJ7" s="244"/>
      <c r="AK7" s="115">
        <v>973</v>
      </c>
      <c r="AL7" s="240">
        <v>1067.4822299999994</v>
      </c>
      <c r="AM7" s="245">
        <v>3692</v>
      </c>
      <c r="AN7" s="240">
        <v>1304.3597143000002</v>
      </c>
      <c r="AO7" s="245">
        <v>3692</v>
      </c>
      <c r="AP7" s="240">
        <v>384.67549530000002</v>
      </c>
      <c r="AQ7" s="245">
        <v>1524</v>
      </c>
      <c r="AR7" s="240">
        <v>534.05047199999979</v>
      </c>
      <c r="AS7" s="245">
        <v>102544</v>
      </c>
      <c r="AT7" s="241">
        <v>91518.71146749999</v>
      </c>
      <c r="AU7" s="246"/>
      <c r="AV7" s="246"/>
      <c r="AW7" s="246"/>
      <c r="AX7" s="247">
        <v>102544</v>
      </c>
      <c r="AY7" s="246">
        <v>91518.71146749999</v>
      </c>
      <c r="AZ7" s="246"/>
      <c r="BA7" s="246"/>
      <c r="BB7" s="240">
        <v>101571</v>
      </c>
      <c r="BC7" s="241">
        <v>90066.553742199991</v>
      </c>
      <c r="BD7" s="248"/>
      <c r="BG7" s="248"/>
    </row>
    <row r="8" spans="1:59" ht="15" customHeight="1" x14ac:dyDescent="0.25">
      <c r="A8" s="239">
        <v>4</v>
      </c>
      <c r="B8" s="115" t="s">
        <v>543</v>
      </c>
      <c r="C8" s="115">
        <v>78</v>
      </c>
      <c r="D8" s="240">
        <v>37.3168492</v>
      </c>
      <c r="E8" s="115">
        <v>15885</v>
      </c>
      <c r="F8" s="240">
        <v>6975.568562299999</v>
      </c>
      <c r="G8" s="115"/>
      <c r="H8" s="240">
        <v>0</v>
      </c>
      <c r="I8" s="115">
        <v>7988</v>
      </c>
      <c r="J8" s="240">
        <v>3504.0890806999964</v>
      </c>
      <c r="K8" s="115">
        <v>5046</v>
      </c>
      <c r="L8" s="240">
        <v>2215.8662083000027</v>
      </c>
      <c r="M8" s="115">
        <v>15751</v>
      </c>
      <c r="N8" s="240">
        <v>5421.759580799996</v>
      </c>
      <c r="O8" s="115">
        <v>21008</v>
      </c>
      <c r="P8" s="241">
        <v>7952.9309056999837</v>
      </c>
      <c r="Q8" s="242">
        <v>6877</v>
      </c>
      <c r="R8" s="240">
        <v>2376.8020029000018</v>
      </c>
      <c r="S8" s="115">
        <v>3082</v>
      </c>
      <c r="T8" s="240">
        <v>1124.6252851000013</v>
      </c>
      <c r="U8" s="240">
        <f t="shared" si="0"/>
        <v>75715</v>
      </c>
      <c r="V8" s="240">
        <f t="shared" si="0"/>
        <v>29608.958474999985</v>
      </c>
      <c r="W8" s="243">
        <v>40061</v>
      </c>
      <c r="X8" s="240">
        <v>14882.071397600012</v>
      </c>
      <c r="Y8" s="115">
        <v>44806</v>
      </c>
      <c r="Z8" s="240">
        <v>17393.983899100076</v>
      </c>
      <c r="AA8" s="115">
        <v>39186</v>
      </c>
      <c r="AB8" s="241">
        <v>23079.742900900157</v>
      </c>
      <c r="AC8" s="242">
        <v>35006</v>
      </c>
      <c r="AD8" s="240">
        <v>21856.075827300134</v>
      </c>
      <c r="AE8" s="240">
        <v>80310</v>
      </c>
      <c r="AF8" s="240">
        <v>8558.2513791999845</v>
      </c>
      <c r="AG8" s="115">
        <v>7207</v>
      </c>
      <c r="AH8" s="240">
        <v>6619.2196525999916</v>
      </c>
      <c r="AI8" s="115">
        <v>1169</v>
      </c>
      <c r="AJ8" s="244">
        <v>304.55025220000016</v>
      </c>
      <c r="AK8" s="115">
        <v>1447</v>
      </c>
      <c r="AL8" s="240">
        <v>1291.0893504000003</v>
      </c>
      <c r="AM8" s="245">
        <v>7498</v>
      </c>
      <c r="AN8" s="240">
        <v>3761.076844199993</v>
      </c>
      <c r="AO8" s="245">
        <v>7498</v>
      </c>
      <c r="AP8" s="240">
        <v>892.60523180000109</v>
      </c>
      <c r="AQ8" s="245">
        <v>1683</v>
      </c>
      <c r="AR8" s="240">
        <v>887.36769500000048</v>
      </c>
      <c r="AS8" s="245">
        <v>159730</v>
      </c>
      <c r="AT8" s="241">
        <v>124486.54836610034</v>
      </c>
      <c r="AU8" s="246"/>
      <c r="AV8" s="246"/>
      <c r="AW8" s="246"/>
      <c r="AX8" s="247">
        <v>159730</v>
      </c>
      <c r="AY8" s="246">
        <v>124486.54836610034</v>
      </c>
      <c r="AZ8" s="246"/>
      <c r="BA8" s="246"/>
      <c r="BB8" s="240">
        <v>158283</v>
      </c>
      <c r="BC8" s="241">
        <v>122302.85378390034</v>
      </c>
      <c r="BD8" s="248"/>
      <c r="BG8" s="248"/>
    </row>
    <row r="9" spans="1:59" ht="15" customHeight="1" x14ac:dyDescent="0.25">
      <c r="A9" s="239">
        <v>5</v>
      </c>
      <c r="B9" s="115" t="s">
        <v>544</v>
      </c>
      <c r="C9" s="115">
        <v>105</v>
      </c>
      <c r="D9" s="240">
        <v>51.66122</v>
      </c>
      <c r="E9" s="115">
        <v>4758</v>
      </c>
      <c r="F9" s="240">
        <v>2199.4541878</v>
      </c>
      <c r="G9" s="115"/>
      <c r="H9" s="240">
        <v>0</v>
      </c>
      <c r="I9" s="115">
        <v>7475</v>
      </c>
      <c r="J9" s="240">
        <v>3414.6915511000007</v>
      </c>
      <c r="K9" s="115">
        <v>6224</v>
      </c>
      <c r="L9" s="240">
        <v>2907.6198267999966</v>
      </c>
      <c r="M9" s="115">
        <v>25234</v>
      </c>
      <c r="N9" s="240">
        <v>7642.9466530999944</v>
      </c>
      <c r="O9" s="115">
        <v>18450</v>
      </c>
      <c r="P9" s="241">
        <v>6953.830469400008</v>
      </c>
      <c r="Q9" s="242">
        <v>3427</v>
      </c>
      <c r="R9" s="240">
        <v>1346.1879403000003</v>
      </c>
      <c r="S9" s="115">
        <v>4108</v>
      </c>
      <c r="T9" s="240">
        <v>1590.1632556</v>
      </c>
      <c r="U9" s="240">
        <f t="shared" si="0"/>
        <v>69781</v>
      </c>
      <c r="V9" s="240">
        <f t="shared" si="0"/>
        <v>26106.555104100004</v>
      </c>
      <c r="W9" s="243">
        <v>34713</v>
      </c>
      <c r="X9" s="240">
        <v>14017.193840500018</v>
      </c>
      <c r="Y9" s="115">
        <v>37443</v>
      </c>
      <c r="Z9" s="240">
        <v>15058.695386299996</v>
      </c>
      <c r="AA9" s="115">
        <v>1518</v>
      </c>
      <c r="AB9" s="241">
        <v>1144.0730030000002</v>
      </c>
      <c r="AC9" s="242">
        <v>931</v>
      </c>
      <c r="AD9" s="240">
        <v>669.89841610000008</v>
      </c>
      <c r="AE9" s="240">
        <v>19190</v>
      </c>
      <c r="AF9" s="240">
        <v>3863.2517683999999</v>
      </c>
      <c r="AG9" s="115">
        <v>1459</v>
      </c>
      <c r="AH9" s="240">
        <v>1473.3512809000003</v>
      </c>
      <c r="AI9" s="240"/>
      <c r="AJ9" s="244"/>
      <c r="AK9" s="115">
        <v>1713</v>
      </c>
      <c r="AL9" s="240">
        <v>1589.2300096000001</v>
      </c>
      <c r="AM9" s="245"/>
      <c r="AN9" s="240"/>
      <c r="AO9" s="245"/>
      <c r="AP9" s="240"/>
      <c r="AQ9" s="245">
        <v>5299</v>
      </c>
      <c r="AR9" s="240">
        <v>2553.6653714999957</v>
      </c>
      <c r="AS9" s="245">
        <v>75402</v>
      </c>
      <c r="AT9" s="241">
        <v>63922.248808900018</v>
      </c>
      <c r="AU9" s="246"/>
      <c r="AV9" s="246"/>
      <c r="AW9" s="246"/>
      <c r="AX9" s="247">
        <v>75402</v>
      </c>
      <c r="AY9" s="246">
        <v>63922.248808900018</v>
      </c>
      <c r="AZ9" s="246"/>
      <c r="BA9" s="246"/>
      <c r="BB9" s="240">
        <v>73689</v>
      </c>
      <c r="BC9" s="241">
        <v>62333.018799300015</v>
      </c>
      <c r="BD9" s="248"/>
      <c r="BG9" s="248"/>
    </row>
    <row r="10" spans="1:59" ht="15" customHeight="1" x14ac:dyDescent="0.25">
      <c r="A10" s="239">
        <v>6</v>
      </c>
      <c r="B10" s="115" t="s">
        <v>545</v>
      </c>
      <c r="C10" s="115"/>
      <c r="D10" s="240">
        <v>0</v>
      </c>
      <c r="E10" s="115">
        <v>2971</v>
      </c>
      <c r="F10" s="240">
        <v>1346.4533587000001</v>
      </c>
      <c r="G10" s="115">
        <v>10621</v>
      </c>
      <c r="H10" s="240">
        <v>4845.9914270000081</v>
      </c>
      <c r="I10" s="115"/>
      <c r="J10" s="240">
        <v>0</v>
      </c>
      <c r="K10" s="115"/>
      <c r="L10" s="240">
        <v>0</v>
      </c>
      <c r="M10" s="115">
        <v>21525</v>
      </c>
      <c r="N10" s="240">
        <v>6363.2245376999899</v>
      </c>
      <c r="O10" s="115">
        <v>12420</v>
      </c>
      <c r="P10" s="241">
        <v>4626.5466171000007</v>
      </c>
      <c r="Q10" s="242">
        <v>4495</v>
      </c>
      <c r="R10" s="240">
        <v>1640.6785563000008</v>
      </c>
      <c r="S10" s="115">
        <v>1376</v>
      </c>
      <c r="T10" s="240">
        <v>476.26357100000024</v>
      </c>
      <c r="U10" s="240">
        <f t="shared" si="0"/>
        <v>53408</v>
      </c>
      <c r="V10" s="240">
        <f t="shared" si="0"/>
        <v>19299.158067799999</v>
      </c>
      <c r="W10" s="243">
        <v>25197</v>
      </c>
      <c r="X10" s="240">
        <v>9995.9051074000108</v>
      </c>
      <c r="Y10" s="115">
        <v>27956</v>
      </c>
      <c r="Z10" s="240">
        <v>10979.900210700034</v>
      </c>
      <c r="AA10" s="115">
        <v>3258</v>
      </c>
      <c r="AB10" s="241">
        <v>1851.8245425000041</v>
      </c>
      <c r="AC10" s="242">
        <v>3176</v>
      </c>
      <c r="AD10" s="240">
        <v>1701.2803674000049</v>
      </c>
      <c r="AE10" s="240">
        <v>16142</v>
      </c>
      <c r="AF10" s="240">
        <v>2682.3565613999999</v>
      </c>
      <c r="AG10" s="115">
        <v>1710</v>
      </c>
      <c r="AH10" s="240">
        <v>1750.9486871000004</v>
      </c>
      <c r="AI10" s="240"/>
      <c r="AJ10" s="244"/>
      <c r="AK10" s="115">
        <v>662</v>
      </c>
      <c r="AL10" s="240">
        <v>601.23729670000012</v>
      </c>
      <c r="AM10" s="245">
        <v>2358</v>
      </c>
      <c r="AN10" s="240">
        <v>711.01617950000013</v>
      </c>
      <c r="AO10" s="245">
        <v>2358</v>
      </c>
      <c r="AP10" s="240">
        <v>465.8549289000004</v>
      </c>
      <c r="AQ10" s="245">
        <v>1994</v>
      </c>
      <c r="AR10" s="240">
        <v>756.90469090000067</v>
      </c>
      <c r="AS10" s="245">
        <v>62214</v>
      </c>
      <c r="AT10" s="241">
        <v>49328.465769900045</v>
      </c>
      <c r="AU10" s="246"/>
      <c r="AV10" s="246"/>
      <c r="AW10" s="246"/>
      <c r="AX10" s="247">
        <v>62214</v>
      </c>
      <c r="AY10" s="246">
        <v>49328.465769900045</v>
      </c>
      <c r="AZ10" s="246"/>
      <c r="BA10" s="246"/>
      <c r="BB10" s="240">
        <v>61552</v>
      </c>
      <c r="BC10" s="241">
        <v>48261.373544300048</v>
      </c>
      <c r="BD10" s="248"/>
      <c r="BG10" s="248"/>
    </row>
    <row r="11" spans="1:59" ht="15" customHeight="1" x14ac:dyDescent="0.25">
      <c r="A11" s="239">
        <v>7</v>
      </c>
      <c r="B11" s="115" t="s">
        <v>546</v>
      </c>
      <c r="C11" s="115">
        <v>7</v>
      </c>
      <c r="D11" s="240">
        <v>3.3123100000000001</v>
      </c>
      <c r="E11" s="115">
        <v>6026</v>
      </c>
      <c r="F11" s="240">
        <v>2761.3031888999999</v>
      </c>
      <c r="G11" s="115">
        <v>5797</v>
      </c>
      <c r="H11" s="240">
        <v>2657.6751045999999</v>
      </c>
      <c r="I11" s="115">
        <v>122</v>
      </c>
      <c r="J11" s="240">
        <v>56.16006460000002</v>
      </c>
      <c r="K11" s="115">
        <v>39</v>
      </c>
      <c r="L11" s="240">
        <v>17.374835899999997</v>
      </c>
      <c r="M11" s="115">
        <v>9257</v>
      </c>
      <c r="N11" s="240">
        <v>2361.9048984000019</v>
      </c>
      <c r="O11" s="115">
        <v>8104</v>
      </c>
      <c r="P11" s="241">
        <v>3062.5035292000025</v>
      </c>
      <c r="Q11" s="242">
        <v>2290</v>
      </c>
      <c r="R11" s="240">
        <v>817.6071915999994</v>
      </c>
      <c r="S11" s="115">
        <v>1017</v>
      </c>
      <c r="T11" s="240">
        <v>365.54578509999976</v>
      </c>
      <c r="U11" s="240">
        <f t="shared" si="0"/>
        <v>32659</v>
      </c>
      <c r="V11" s="240">
        <f t="shared" si="0"/>
        <v>12103.386908300003</v>
      </c>
      <c r="W11" s="243">
        <v>16642</v>
      </c>
      <c r="X11" s="240">
        <v>6757.9953556999944</v>
      </c>
      <c r="Y11" s="115">
        <v>18281</v>
      </c>
      <c r="Z11" s="240">
        <v>7753.5488672999954</v>
      </c>
      <c r="AA11" s="115">
        <v>6413</v>
      </c>
      <c r="AB11" s="241">
        <v>4851.9079650999956</v>
      </c>
      <c r="AC11" s="242">
        <v>3273</v>
      </c>
      <c r="AD11" s="240">
        <v>2487.8656985000016</v>
      </c>
      <c r="AE11" s="240">
        <v>18114</v>
      </c>
      <c r="AF11" s="240">
        <v>2432.9778836000005</v>
      </c>
      <c r="AG11" s="115">
        <v>1001</v>
      </c>
      <c r="AH11" s="240">
        <v>1043.9755645999999</v>
      </c>
      <c r="AI11" s="115">
        <v>160</v>
      </c>
      <c r="AJ11" s="244">
        <v>152.22902260000001</v>
      </c>
      <c r="AK11" s="115">
        <v>849</v>
      </c>
      <c r="AL11" s="240">
        <v>708.31561060000035</v>
      </c>
      <c r="AM11" s="245">
        <v>1049</v>
      </c>
      <c r="AN11" s="240">
        <v>301.44574509999995</v>
      </c>
      <c r="AO11" s="245">
        <v>1049</v>
      </c>
      <c r="AP11" s="240">
        <v>152.7020857</v>
      </c>
      <c r="AQ11" s="245">
        <v>724</v>
      </c>
      <c r="AR11" s="240">
        <v>232.41767809999988</v>
      </c>
      <c r="AS11" s="245">
        <v>44355</v>
      </c>
      <c r="AT11" s="241">
        <v>38444.904961999986</v>
      </c>
      <c r="AU11" s="246"/>
      <c r="AV11" s="246"/>
      <c r="AW11" s="246"/>
      <c r="AX11" s="247">
        <v>44355</v>
      </c>
      <c r="AY11" s="246">
        <v>38444.904961999986</v>
      </c>
      <c r="AZ11" s="246"/>
      <c r="BA11" s="246"/>
      <c r="BB11" s="240">
        <v>43506</v>
      </c>
      <c r="BC11" s="241">
        <v>37583.887265699981</v>
      </c>
      <c r="BD11" s="248"/>
      <c r="BG11" s="248"/>
    </row>
    <row r="12" spans="1:59" ht="15" customHeight="1" x14ac:dyDescent="0.25">
      <c r="A12" s="239">
        <v>8</v>
      </c>
      <c r="B12" s="115" t="s">
        <v>547</v>
      </c>
      <c r="C12" s="115">
        <v>107</v>
      </c>
      <c r="D12" s="240">
        <v>53.148269999999997</v>
      </c>
      <c r="E12" s="115">
        <v>1738</v>
      </c>
      <c r="F12" s="240">
        <v>810.89182549999998</v>
      </c>
      <c r="G12" s="115"/>
      <c r="H12" s="240">
        <v>0</v>
      </c>
      <c r="I12" s="115">
        <v>2722</v>
      </c>
      <c r="J12" s="240">
        <v>1252.8967639999998</v>
      </c>
      <c r="K12" s="115">
        <v>856</v>
      </c>
      <c r="L12" s="240">
        <v>392.0423042999999</v>
      </c>
      <c r="M12" s="115">
        <v>8297</v>
      </c>
      <c r="N12" s="240">
        <v>3314.5152654000003</v>
      </c>
      <c r="O12" s="115">
        <v>9428</v>
      </c>
      <c r="P12" s="241">
        <v>3699.7653850000024</v>
      </c>
      <c r="Q12" s="242">
        <v>3638</v>
      </c>
      <c r="R12" s="240">
        <v>1379.0693864000002</v>
      </c>
      <c r="S12" s="115">
        <v>2485</v>
      </c>
      <c r="T12" s="240">
        <v>904.27027850000036</v>
      </c>
      <c r="U12" s="240">
        <f t="shared" si="0"/>
        <v>29271</v>
      </c>
      <c r="V12" s="240">
        <f t="shared" si="0"/>
        <v>11806.599479100003</v>
      </c>
      <c r="W12" s="243">
        <v>15816</v>
      </c>
      <c r="X12" s="240">
        <v>6779.4980382000076</v>
      </c>
      <c r="Y12" s="115">
        <v>18394</v>
      </c>
      <c r="Z12" s="240">
        <v>9701.1453704999931</v>
      </c>
      <c r="AA12" s="115">
        <v>2230</v>
      </c>
      <c r="AB12" s="241">
        <v>1970.4940202000005</v>
      </c>
      <c r="AC12" s="242">
        <v>1944</v>
      </c>
      <c r="AD12" s="240">
        <v>1515.8975637999999</v>
      </c>
      <c r="AE12" s="240">
        <v>13081</v>
      </c>
      <c r="AF12" s="240">
        <v>3000.6335061</v>
      </c>
      <c r="AG12" s="115">
        <v>1925</v>
      </c>
      <c r="AH12" s="240">
        <v>2232.3371650999998</v>
      </c>
      <c r="AI12" s="115">
        <v>681</v>
      </c>
      <c r="AJ12" s="244">
        <v>644.87250110000002</v>
      </c>
      <c r="AK12" s="115">
        <v>929</v>
      </c>
      <c r="AL12" s="240">
        <v>954.2156076</v>
      </c>
      <c r="AM12" s="245">
        <v>1465</v>
      </c>
      <c r="AN12" s="240">
        <v>832.19328239999993</v>
      </c>
      <c r="AO12" s="245">
        <v>1465</v>
      </c>
      <c r="AP12" s="240">
        <v>967.52958030000002</v>
      </c>
      <c r="AQ12" s="245">
        <v>1160</v>
      </c>
      <c r="AR12" s="240">
        <v>1099.3117838999995</v>
      </c>
      <c r="AS12" s="245">
        <v>36980</v>
      </c>
      <c r="AT12" s="241">
        <v>39573.222832000007</v>
      </c>
      <c r="AU12" s="246"/>
      <c r="AV12" s="246"/>
      <c r="AW12" s="246"/>
      <c r="AX12" s="247">
        <v>36980</v>
      </c>
      <c r="AY12" s="246">
        <v>39573.222832000007</v>
      </c>
      <c r="AZ12" s="246"/>
      <c r="BA12" s="246"/>
      <c r="BB12" s="240">
        <v>36051</v>
      </c>
      <c r="BC12" s="241">
        <v>37651.477644100007</v>
      </c>
      <c r="BD12" s="248"/>
      <c r="BG12" s="248"/>
    </row>
    <row r="13" spans="1:59" ht="15" customHeight="1" x14ac:dyDescent="0.25">
      <c r="A13" s="239">
        <v>9</v>
      </c>
      <c r="B13" s="115" t="s">
        <v>548</v>
      </c>
      <c r="C13" s="115"/>
      <c r="D13" s="240">
        <v>0</v>
      </c>
      <c r="E13" s="115">
        <v>648</v>
      </c>
      <c r="F13" s="240">
        <v>300.80880050000002</v>
      </c>
      <c r="G13" s="115"/>
      <c r="H13" s="240">
        <v>0</v>
      </c>
      <c r="I13" s="115">
        <v>621</v>
      </c>
      <c r="J13" s="240">
        <v>290.61838970000008</v>
      </c>
      <c r="K13" s="115">
        <v>92</v>
      </c>
      <c r="L13" s="240">
        <v>42.63398029999999</v>
      </c>
      <c r="M13" s="115">
        <v>2651</v>
      </c>
      <c r="N13" s="240">
        <v>756.96845650000034</v>
      </c>
      <c r="O13" s="115">
        <v>1729</v>
      </c>
      <c r="P13" s="241">
        <v>606.20243960000005</v>
      </c>
      <c r="Q13" s="242">
        <v>898</v>
      </c>
      <c r="R13" s="240">
        <v>280.64295930000003</v>
      </c>
      <c r="S13" s="115">
        <v>321</v>
      </c>
      <c r="T13" s="240">
        <v>93.488290400000011</v>
      </c>
      <c r="U13" s="240">
        <f t="shared" si="0"/>
        <v>6960</v>
      </c>
      <c r="V13" s="240">
        <f t="shared" si="0"/>
        <v>2371.3633163000009</v>
      </c>
      <c r="W13" s="243">
        <v>2696</v>
      </c>
      <c r="X13" s="240">
        <v>1089.1981122000002</v>
      </c>
      <c r="Y13" s="115">
        <v>3005</v>
      </c>
      <c r="Z13" s="240">
        <v>1469.5924378000016</v>
      </c>
      <c r="AA13" s="115">
        <v>301</v>
      </c>
      <c r="AB13" s="241">
        <v>178.81008469999998</v>
      </c>
      <c r="AC13" s="242">
        <v>903</v>
      </c>
      <c r="AD13" s="240">
        <v>612.76601670000014</v>
      </c>
      <c r="AE13" s="240">
        <v>2318</v>
      </c>
      <c r="AF13" s="240">
        <v>454.26824699999997</v>
      </c>
      <c r="AG13" s="115">
        <v>2130</v>
      </c>
      <c r="AH13" s="240">
        <v>1683.1774168999993</v>
      </c>
      <c r="AI13" s="115">
        <v>28</v>
      </c>
      <c r="AJ13" s="244">
        <v>19.647518099999999</v>
      </c>
      <c r="AK13" s="115">
        <v>568</v>
      </c>
      <c r="AL13" s="240">
        <v>430.92382940000005</v>
      </c>
      <c r="AM13" s="245">
        <v>138</v>
      </c>
      <c r="AN13" s="240">
        <v>82.812757099999999</v>
      </c>
      <c r="AO13" s="245">
        <v>138</v>
      </c>
      <c r="AP13" s="240">
        <v>10.019880500000001</v>
      </c>
      <c r="AQ13" s="245">
        <v>123</v>
      </c>
      <c r="AR13" s="240">
        <v>86.599844199999993</v>
      </c>
      <c r="AS13" s="245">
        <v>10890</v>
      </c>
      <c r="AT13" s="241">
        <v>8319.7668596000021</v>
      </c>
      <c r="AU13" s="246"/>
      <c r="AV13" s="246"/>
      <c r="AW13" s="246"/>
      <c r="AX13" s="247">
        <v>10890</v>
      </c>
      <c r="AY13" s="246">
        <v>8319.7668596000021</v>
      </c>
      <c r="AZ13" s="246"/>
      <c r="BA13" s="246"/>
      <c r="BB13" s="240">
        <v>10322</v>
      </c>
      <c r="BC13" s="241">
        <v>7878.8231497000015</v>
      </c>
      <c r="BD13" s="248"/>
      <c r="BG13" s="248"/>
    </row>
    <row r="14" spans="1:59" ht="15" customHeight="1" x14ac:dyDescent="0.25">
      <c r="A14" s="239">
        <v>10</v>
      </c>
      <c r="B14" s="115" t="s">
        <v>33</v>
      </c>
      <c r="C14" s="115"/>
      <c r="D14" s="240">
        <v>0</v>
      </c>
      <c r="E14" s="115">
        <v>572</v>
      </c>
      <c r="F14" s="240">
        <v>258.46280719999999</v>
      </c>
      <c r="G14" s="115">
        <v>728</v>
      </c>
      <c r="H14" s="240">
        <v>329.10906520000015</v>
      </c>
      <c r="I14" s="115"/>
      <c r="J14" s="240">
        <v>0</v>
      </c>
      <c r="K14" s="115"/>
      <c r="L14" s="240">
        <v>0</v>
      </c>
      <c r="M14" s="115">
        <v>3379</v>
      </c>
      <c r="N14" s="240">
        <v>853.24771300000077</v>
      </c>
      <c r="O14" s="115">
        <v>1770</v>
      </c>
      <c r="P14" s="241">
        <v>539.15378229999999</v>
      </c>
      <c r="Q14" s="242">
        <v>357</v>
      </c>
      <c r="R14" s="240">
        <v>110.06580139999997</v>
      </c>
      <c r="S14" s="115">
        <v>248</v>
      </c>
      <c r="T14" s="240">
        <v>75.425867799999992</v>
      </c>
      <c r="U14" s="240">
        <f t="shared" si="0"/>
        <v>7054</v>
      </c>
      <c r="V14" s="240">
        <f t="shared" si="0"/>
        <v>2165.465036900001</v>
      </c>
      <c r="W14" s="243">
        <v>1958</v>
      </c>
      <c r="X14" s="240">
        <v>783.90015330000028</v>
      </c>
      <c r="Y14" s="115">
        <v>2025</v>
      </c>
      <c r="Z14" s="240">
        <v>857.99321470000029</v>
      </c>
      <c r="AA14" s="115">
        <v>936</v>
      </c>
      <c r="AB14" s="241">
        <v>894.82757339999989</v>
      </c>
      <c r="AC14" s="242">
        <v>541</v>
      </c>
      <c r="AD14" s="240">
        <v>579.16229790000011</v>
      </c>
      <c r="AE14" s="240">
        <v>2464</v>
      </c>
      <c r="AF14" s="240">
        <v>400.613111</v>
      </c>
      <c r="AG14" s="115">
        <v>178</v>
      </c>
      <c r="AH14" s="240">
        <v>222.50028639999996</v>
      </c>
      <c r="AI14" s="115">
        <v>196</v>
      </c>
      <c r="AJ14" s="244">
        <v>106.70852009999993</v>
      </c>
      <c r="AK14" s="115">
        <v>138</v>
      </c>
      <c r="AL14" s="240">
        <v>118.64522009999997</v>
      </c>
      <c r="AM14" s="245">
        <v>271</v>
      </c>
      <c r="AN14" s="240">
        <v>81.474640500000035</v>
      </c>
      <c r="AO14" s="245">
        <v>271</v>
      </c>
      <c r="AP14" s="240">
        <v>9.2164495000000013</v>
      </c>
      <c r="AQ14" s="245">
        <v>64</v>
      </c>
      <c r="AR14" s="240">
        <v>17.952737800000001</v>
      </c>
      <c r="AS14" s="245">
        <v>9043</v>
      </c>
      <c r="AT14" s="241">
        <v>6139.0318633000015</v>
      </c>
      <c r="AU14" s="246"/>
      <c r="AV14" s="246"/>
      <c r="AW14" s="246"/>
      <c r="AX14" s="247">
        <v>9043</v>
      </c>
      <c r="AY14" s="246">
        <v>6139.0318633000015</v>
      </c>
      <c r="AZ14" s="246"/>
      <c r="BA14" s="246"/>
      <c r="BB14" s="240">
        <v>8905</v>
      </c>
      <c r="BC14" s="241">
        <v>6011.1701937000016</v>
      </c>
      <c r="BD14" s="248"/>
      <c r="BG14" s="248"/>
    </row>
    <row r="15" spans="1:59" ht="15" customHeight="1" x14ac:dyDescent="0.25">
      <c r="A15" s="239">
        <v>11</v>
      </c>
      <c r="B15" s="115" t="s">
        <v>328</v>
      </c>
      <c r="C15" s="115"/>
      <c r="D15" s="240">
        <v>0</v>
      </c>
      <c r="E15" s="115">
        <v>1006</v>
      </c>
      <c r="F15" s="240">
        <v>474.55752910000001</v>
      </c>
      <c r="G15" s="115">
        <v>356</v>
      </c>
      <c r="H15" s="240">
        <v>168.18971729999996</v>
      </c>
      <c r="I15" s="115"/>
      <c r="J15" s="240">
        <v>0</v>
      </c>
      <c r="K15" s="115"/>
      <c r="L15" s="240">
        <v>0</v>
      </c>
      <c r="M15" s="115">
        <v>3031</v>
      </c>
      <c r="N15" s="240">
        <v>786.88087910000013</v>
      </c>
      <c r="O15" s="115">
        <v>1734</v>
      </c>
      <c r="P15" s="241">
        <v>560.87700979999988</v>
      </c>
      <c r="Q15" s="242">
        <v>159</v>
      </c>
      <c r="R15" s="240">
        <v>50.594780900000011</v>
      </c>
      <c r="S15" s="115">
        <v>89</v>
      </c>
      <c r="T15" s="240">
        <v>26.1037532</v>
      </c>
      <c r="U15" s="240">
        <f t="shared" si="0"/>
        <v>6375</v>
      </c>
      <c r="V15" s="240">
        <f t="shared" si="0"/>
        <v>2067.2036693999999</v>
      </c>
      <c r="W15" s="243">
        <v>2201</v>
      </c>
      <c r="X15" s="240">
        <v>1035.8802717000005</v>
      </c>
      <c r="Y15" s="240"/>
      <c r="Z15" s="240"/>
      <c r="AA15" s="240"/>
      <c r="AB15" s="241"/>
      <c r="AC15" s="249"/>
      <c r="AD15" s="240">
        <v>0</v>
      </c>
      <c r="AE15" s="240"/>
      <c r="AF15" s="240">
        <v>0</v>
      </c>
      <c r="AG15" s="115">
        <v>492</v>
      </c>
      <c r="AH15" s="240">
        <v>496.19436710000002</v>
      </c>
      <c r="AI15" s="240"/>
      <c r="AJ15" s="244"/>
      <c r="AK15" s="115">
        <v>14</v>
      </c>
      <c r="AL15" s="240">
        <v>4.5527480000000002</v>
      </c>
      <c r="AM15" s="245"/>
      <c r="AN15" s="240"/>
      <c r="AO15" s="245"/>
      <c r="AP15" s="240"/>
      <c r="AQ15" s="245"/>
      <c r="AR15" s="240"/>
      <c r="AS15" s="245">
        <v>6881</v>
      </c>
      <c r="AT15" s="241">
        <v>3603.8310562000006</v>
      </c>
      <c r="AU15" s="246"/>
      <c r="AV15" s="246"/>
      <c r="AW15" s="246"/>
      <c r="AX15" s="247">
        <v>6881</v>
      </c>
      <c r="AY15" s="246">
        <v>3603.8310562000006</v>
      </c>
      <c r="AZ15" s="246"/>
      <c r="BA15" s="246"/>
      <c r="BB15" s="240">
        <v>6867</v>
      </c>
      <c r="BC15" s="241">
        <v>3599.2783082000005</v>
      </c>
      <c r="BD15" s="248"/>
      <c r="BG15" s="248"/>
    </row>
    <row r="16" spans="1:59" ht="15" customHeight="1" x14ac:dyDescent="0.25">
      <c r="A16" s="239">
        <v>12</v>
      </c>
      <c r="B16" s="115" t="s">
        <v>549</v>
      </c>
      <c r="C16" s="115"/>
      <c r="D16" s="240">
        <v>0</v>
      </c>
      <c r="E16" s="115">
        <v>1436</v>
      </c>
      <c r="F16" s="240">
        <v>628.86969740000006</v>
      </c>
      <c r="G16" s="115"/>
      <c r="H16" s="240">
        <v>0</v>
      </c>
      <c r="I16" s="115">
        <v>349</v>
      </c>
      <c r="J16" s="240">
        <v>150.35335520000001</v>
      </c>
      <c r="K16" s="115">
        <v>181</v>
      </c>
      <c r="L16" s="240">
        <v>73.789781600000012</v>
      </c>
      <c r="M16" s="115">
        <v>1683</v>
      </c>
      <c r="N16" s="240">
        <v>582.90342309999937</v>
      </c>
      <c r="O16" s="115">
        <v>1111</v>
      </c>
      <c r="P16" s="241">
        <v>428.50905009999974</v>
      </c>
      <c r="Q16" s="242">
        <v>170</v>
      </c>
      <c r="R16" s="240">
        <v>64.641637299999999</v>
      </c>
      <c r="S16" s="115">
        <v>298</v>
      </c>
      <c r="T16" s="240">
        <v>112.78748580000004</v>
      </c>
      <c r="U16" s="240">
        <f t="shared" si="0"/>
        <v>5228</v>
      </c>
      <c r="V16" s="240">
        <f t="shared" si="0"/>
        <v>2041.8544304999991</v>
      </c>
      <c r="W16" s="243">
        <v>3181</v>
      </c>
      <c r="X16" s="240">
        <v>1111.9470306999999</v>
      </c>
      <c r="Y16" s="115">
        <v>3262</v>
      </c>
      <c r="Z16" s="240">
        <v>953.11942129999863</v>
      </c>
      <c r="AA16" s="115">
        <v>272</v>
      </c>
      <c r="AB16" s="241">
        <v>180.92935449999999</v>
      </c>
      <c r="AC16" s="242">
        <v>388</v>
      </c>
      <c r="AD16" s="240">
        <v>258.55108160000009</v>
      </c>
      <c r="AE16" s="240">
        <v>1570</v>
      </c>
      <c r="AF16" s="240">
        <v>246.74712209999996</v>
      </c>
      <c r="AG16" s="115">
        <v>170</v>
      </c>
      <c r="AH16" s="240">
        <v>173.94552079999994</v>
      </c>
      <c r="AI16" s="240"/>
      <c r="AJ16" s="244"/>
      <c r="AK16" s="115">
        <v>50</v>
      </c>
      <c r="AL16" s="240">
        <v>53.0104641</v>
      </c>
      <c r="AM16" s="245">
        <v>117</v>
      </c>
      <c r="AN16" s="240">
        <v>36.720374099999994</v>
      </c>
      <c r="AO16" s="245">
        <v>117</v>
      </c>
      <c r="AP16" s="240">
        <v>21.564984300000003</v>
      </c>
      <c r="AQ16" s="245">
        <v>35</v>
      </c>
      <c r="AR16" s="240">
        <v>13.2748794</v>
      </c>
      <c r="AS16" s="245">
        <v>6108</v>
      </c>
      <c r="AT16" s="241">
        <v>5041.6694098999969</v>
      </c>
      <c r="AU16" s="246"/>
      <c r="AV16" s="246"/>
      <c r="AW16" s="246"/>
      <c r="AX16" s="247">
        <v>6108</v>
      </c>
      <c r="AY16" s="246">
        <v>5041.6694098999969</v>
      </c>
      <c r="AZ16" s="246"/>
      <c r="BA16" s="246"/>
      <c r="BB16" s="240">
        <v>6058</v>
      </c>
      <c r="BC16" s="241">
        <v>4967.093961499997</v>
      </c>
      <c r="BD16" s="248"/>
      <c r="BG16" s="248"/>
    </row>
    <row r="17" spans="1:59" ht="15" customHeight="1" x14ac:dyDescent="0.25">
      <c r="A17" s="239">
        <v>13</v>
      </c>
      <c r="B17" s="115" t="s">
        <v>25</v>
      </c>
      <c r="C17" s="115">
        <v>3</v>
      </c>
      <c r="D17" s="240">
        <v>1.5</v>
      </c>
      <c r="E17" s="115">
        <v>804</v>
      </c>
      <c r="F17" s="240">
        <v>337.86042250000003</v>
      </c>
      <c r="G17" s="115"/>
      <c r="H17" s="240">
        <v>0</v>
      </c>
      <c r="I17" s="115">
        <v>389</v>
      </c>
      <c r="J17" s="240">
        <v>165.77465059999997</v>
      </c>
      <c r="K17" s="115">
        <v>83</v>
      </c>
      <c r="L17" s="240">
        <v>36.495805799999999</v>
      </c>
      <c r="M17" s="115">
        <v>2828</v>
      </c>
      <c r="N17" s="240">
        <v>619.44017689999987</v>
      </c>
      <c r="O17" s="115">
        <v>1235</v>
      </c>
      <c r="P17" s="241">
        <v>346.79328749999979</v>
      </c>
      <c r="Q17" s="242">
        <v>461</v>
      </c>
      <c r="R17" s="240">
        <v>144.01531320000004</v>
      </c>
      <c r="S17" s="115">
        <v>119</v>
      </c>
      <c r="T17" s="240">
        <v>36.459037099999996</v>
      </c>
      <c r="U17" s="240">
        <f t="shared" si="0"/>
        <v>5922</v>
      </c>
      <c r="V17" s="240">
        <f t="shared" si="0"/>
        <v>1688.3386935999997</v>
      </c>
      <c r="W17" s="243">
        <v>1831</v>
      </c>
      <c r="X17" s="240">
        <v>639.95391900000027</v>
      </c>
      <c r="Y17" s="115">
        <v>1884</v>
      </c>
      <c r="Z17" s="240">
        <v>579.26142410000057</v>
      </c>
      <c r="AA17" s="115">
        <v>549</v>
      </c>
      <c r="AB17" s="241">
        <v>347.52784750000001</v>
      </c>
      <c r="AC17" s="242">
        <v>499</v>
      </c>
      <c r="AD17" s="240">
        <v>317.59102829999983</v>
      </c>
      <c r="AE17" s="240">
        <v>2812</v>
      </c>
      <c r="AF17" s="240">
        <v>592.27389410000001</v>
      </c>
      <c r="AG17" s="115">
        <v>170</v>
      </c>
      <c r="AH17" s="240">
        <v>157.6863664</v>
      </c>
      <c r="AI17" s="115">
        <v>253</v>
      </c>
      <c r="AJ17" s="244">
        <v>144.98337920000006</v>
      </c>
      <c r="AK17" s="115">
        <v>70</v>
      </c>
      <c r="AL17" s="240">
        <v>51.586011599999999</v>
      </c>
      <c r="AM17" s="245">
        <v>8</v>
      </c>
      <c r="AN17" s="240">
        <v>3.9856417</v>
      </c>
      <c r="AO17" s="245">
        <v>8</v>
      </c>
      <c r="AP17" s="240">
        <v>2.8820100000000002</v>
      </c>
      <c r="AQ17" s="245">
        <v>131</v>
      </c>
      <c r="AR17" s="240">
        <v>36.273090500000009</v>
      </c>
      <c r="AS17" s="245">
        <v>7463</v>
      </c>
      <c r="AT17" s="241">
        <v>4522.0845738000016</v>
      </c>
      <c r="AU17" s="246"/>
      <c r="AV17" s="246"/>
      <c r="AW17" s="246"/>
      <c r="AX17" s="247">
        <v>7463</v>
      </c>
      <c r="AY17" s="246">
        <v>4522.0845738000016</v>
      </c>
      <c r="AZ17" s="246"/>
      <c r="BA17" s="246"/>
      <c r="BB17" s="240">
        <v>7393</v>
      </c>
      <c r="BC17" s="241">
        <v>4467.616552200001</v>
      </c>
      <c r="BD17" s="248"/>
      <c r="BG17" s="248"/>
    </row>
    <row r="18" spans="1:59" ht="15" customHeight="1" x14ac:dyDescent="0.25">
      <c r="A18" s="239">
        <v>14</v>
      </c>
      <c r="B18" s="115" t="s">
        <v>550</v>
      </c>
      <c r="C18" s="115"/>
      <c r="D18" s="240">
        <v>0</v>
      </c>
      <c r="E18" s="115">
        <v>564</v>
      </c>
      <c r="F18" s="240">
        <v>248.75169789999998</v>
      </c>
      <c r="G18" s="115">
        <v>313</v>
      </c>
      <c r="H18" s="240">
        <v>142.70771060000001</v>
      </c>
      <c r="I18" s="115">
        <v>180</v>
      </c>
      <c r="J18" s="240">
        <v>81.461791999999988</v>
      </c>
      <c r="K18" s="115">
        <v>74</v>
      </c>
      <c r="L18" s="240">
        <v>32.195439200000003</v>
      </c>
      <c r="M18" s="115">
        <v>1415</v>
      </c>
      <c r="N18" s="240">
        <v>385.05539220000009</v>
      </c>
      <c r="O18" s="115">
        <v>1148</v>
      </c>
      <c r="P18" s="241">
        <v>412.06969680000014</v>
      </c>
      <c r="Q18" s="242">
        <v>130</v>
      </c>
      <c r="R18" s="240">
        <v>47.285018400000006</v>
      </c>
      <c r="S18" s="115">
        <v>71</v>
      </c>
      <c r="T18" s="240">
        <v>27.1000072</v>
      </c>
      <c r="U18" s="240">
        <f t="shared" si="0"/>
        <v>3895</v>
      </c>
      <c r="V18" s="240">
        <f t="shared" si="0"/>
        <v>1376.6267543000001</v>
      </c>
      <c r="W18" s="243">
        <v>1840</v>
      </c>
      <c r="X18" s="240">
        <v>716.11594660000014</v>
      </c>
      <c r="Y18" s="115">
        <v>1924</v>
      </c>
      <c r="Z18" s="240">
        <v>716.78707439999982</v>
      </c>
      <c r="AA18" s="115">
        <v>308</v>
      </c>
      <c r="AB18" s="241">
        <v>218.02299680000004</v>
      </c>
      <c r="AC18" s="242">
        <v>399</v>
      </c>
      <c r="AD18" s="240">
        <v>327.34974290000008</v>
      </c>
      <c r="AE18" s="240">
        <v>1423</v>
      </c>
      <c r="AF18" s="240">
        <v>223.96124539999997</v>
      </c>
      <c r="AG18" s="115">
        <v>231</v>
      </c>
      <c r="AH18" s="240">
        <v>249.33390910000003</v>
      </c>
      <c r="AI18" s="115">
        <v>15</v>
      </c>
      <c r="AJ18" s="244">
        <v>7.3266620000000007</v>
      </c>
      <c r="AK18" s="115">
        <v>68</v>
      </c>
      <c r="AL18" s="240">
        <v>68.553535499999995</v>
      </c>
      <c r="AM18" s="245">
        <v>65</v>
      </c>
      <c r="AN18" s="240">
        <v>29.481518999999999</v>
      </c>
      <c r="AO18" s="245">
        <v>65</v>
      </c>
      <c r="AP18" s="240">
        <v>16.528279000000001</v>
      </c>
      <c r="AQ18" s="245">
        <v>101</v>
      </c>
      <c r="AR18" s="240">
        <v>68.645413499999989</v>
      </c>
      <c r="AS18" s="245">
        <v>4916</v>
      </c>
      <c r="AT18" s="241">
        <v>3920.6061459999996</v>
      </c>
      <c r="AU18" s="246"/>
      <c r="AV18" s="246"/>
      <c r="AW18" s="246"/>
      <c r="AX18" s="247">
        <v>4916</v>
      </c>
      <c r="AY18" s="246">
        <v>3920.6061459999996</v>
      </c>
      <c r="AZ18" s="246"/>
      <c r="BA18" s="246"/>
      <c r="BB18" s="240">
        <v>4848</v>
      </c>
      <c r="BC18" s="241">
        <v>3835.5243314999993</v>
      </c>
      <c r="BD18" s="248"/>
      <c r="BG18" s="248"/>
    </row>
    <row r="19" spans="1:59" ht="15" customHeight="1" x14ac:dyDescent="0.25">
      <c r="A19" s="239">
        <v>15</v>
      </c>
      <c r="B19" s="115" t="s">
        <v>551</v>
      </c>
      <c r="C19" s="115"/>
      <c r="D19" s="240">
        <v>0</v>
      </c>
      <c r="E19" s="115">
        <v>80</v>
      </c>
      <c r="F19" s="240">
        <v>34.720552900000001</v>
      </c>
      <c r="G19" s="115">
        <v>70</v>
      </c>
      <c r="H19" s="240">
        <v>28.006021100000002</v>
      </c>
      <c r="I19" s="115">
        <v>276</v>
      </c>
      <c r="J19" s="240">
        <v>121.09115769999998</v>
      </c>
      <c r="K19" s="115">
        <v>198</v>
      </c>
      <c r="L19" s="240">
        <v>85.24350050000001</v>
      </c>
      <c r="M19" s="115">
        <v>1816</v>
      </c>
      <c r="N19" s="240">
        <v>472.75655560000001</v>
      </c>
      <c r="O19" s="115">
        <v>1358</v>
      </c>
      <c r="P19" s="241">
        <v>453.88080460000026</v>
      </c>
      <c r="Q19" s="242">
        <v>286</v>
      </c>
      <c r="R19" s="240">
        <v>89.987346999999986</v>
      </c>
      <c r="S19" s="115">
        <v>99</v>
      </c>
      <c r="T19" s="240">
        <v>25.421875099999998</v>
      </c>
      <c r="U19" s="240">
        <f t="shared" si="0"/>
        <v>4183</v>
      </c>
      <c r="V19" s="240">
        <f t="shared" si="0"/>
        <v>1311.1078145000001</v>
      </c>
      <c r="W19" s="243">
        <v>1013</v>
      </c>
      <c r="X19" s="240">
        <v>402.76905000000005</v>
      </c>
      <c r="Y19" s="115">
        <v>1884</v>
      </c>
      <c r="Z19" s="240">
        <v>1052.7352554999993</v>
      </c>
      <c r="AA19" s="115">
        <v>144</v>
      </c>
      <c r="AB19" s="241">
        <v>111.47889699999998</v>
      </c>
      <c r="AC19" s="242">
        <v>214</v>
      </c>
      <c r="AD19" s="240">
        <v>138.37297020000005</v>
      </c>
      <c r="AE19" s="240">
        <v>1105</v>
      </c>
      <c r="AF19" s="240">
        <v>230.66792090000001</v>
      </c>
      <c r="AG19" s="115">
        <v>79</v>
      </c>
      <c r="AH19" s="240">
        <v>80.616343200000003</v>
      </c>
      <c r="AI19" s="115">
        <v>21</v>
      </c>
      <c r="AJ19" s="244">
        <v>14.137624199999999</v>
      </c>
      <c r="AK19" s="115">
        <v>57</v>
      </c>
      <c r="AL19" s="240">
        <v>42.956076899999992</v>
      </c>
      <c r="AM19" s="245">
        <v>101</v>
      </c>
      <c r="AN19" s="240">
        <v>26.595761800000002</v>
      </c>
      <c r="AO19" s="245">
        <v>101</v>
      </c>
      <c r="AP19" s="240">
        <v>0.60182999999999998</v>
      </c>
      <c r="AQ19" s="245"/>
      <c r="AR19" s="240"/>
      <c r="AS19" s="245">
        <v>4698</v>
      </c>
      <c r="AT19" s="241">
        <v>3385.4437823999997</v>
      </c>
      <c r="AU19" s="246"/>
      <c r="AV19" s="246"/>
      <c r="AW19" s="246"/>
      <c r="AX19" s="247">
        <v>4698</v>
      </c>
      <c r="AY19" s="246">
        <v>3385.4437823999997</v>
      </c>
      <c r="AZ19" s="246"/>
      <c r="BA19" s="246"/>
      <c r="BB19" s="240">
        <v>4641</v>
      </c>
      <c r="BC19" s="241">
        <v>3341.8858754999997</v>
      </c>
      <c r="BD19" s="248"/>
      <c r="BG19" s="248"/>
    </row>
    <row r="20" spans="1:59" ht="15" customHeight="1" x14ac:dyDescent="0.25">
      <c r="A20" s="239">
        <v>16</v>
      </c>
      <c r="B20" s="115" t="s">
        <v>220</v>
      </c>
      <c r="C20" s="115">
        <v>2</v>
      </c>
      <c r="D20" s="240">
        <v>1</v>
      </c>
      <c r="E20" s="115">
        <v>132</v>
      </c>
      <c r="F20" s="240">
        <v>60.545677599999998</v>
      </c>
      <c r="G20" s="115">
        <v>66</v>
      </c>
      <c r="H20" s="240">
        <v>32.222422299999998</v>
      </c>
      <c r="I20" s="115">
        <v>396</v>
      </c>
      <c r="J20" s="240">
        <v>185.76532930000005</v>
      </c>
      <c r="K20" s="115">
        <v>75</v>
      </c>
      <c r="L20" s="240">
        <v>34.609353499999997</v>
      </c>
      <c r="M20" s="115">
        <v>1555</v>
      </c>
      <c r="N20" s="240">
        <v>358.5192174000004</v>
      </c>
      <c r="O20" s="115">
        <v>1854</v>
      </c>
      <c r="P20" s="241">
        <v>571.6006299999998</v>
      </c>
      <c r="Q20" s="242">
        <v>148</v>
      </c>
      <c r="R20" s="240">
        <v>43.317199399999993</v>
      </c>
      <c r="S20" s="115">
        <v>84</v>
      </c>
      <c r="T20" s="240">
        <v>24.503646100000005</v>
      </c>
      <c r="U20" s="240">
        <f t="shared" si="0"/>
        <v>4312</v>
      </c>
      <c r="V20" s="240">
        <f t="shared" si="0"/>
        <v>1312.0834756000002</v>
      </c>
      <c r="W20" s="243">
        <v>1382</v>
      </c>
      <c r="X20" s="240">
        <v>627.60319690000028</v>
      </c>
      <c r="Y20" s="115">
        <v>1411</v>
      </c>
      <c r="Z20" s="240">
        <v>962.02664590000052</v>
      </c>
      <c r="AA20" s="115">
        <v>118</v>
      </c>
      <c r="AB20" s="241">
        <v>130.23975709999999</v>
      </c>
      <c r="AC20" s="242">
        <v>93</v>
      </c>
      <c r="AD20" s="240">
        <v>105.17399750000003</v>
      </c>
      <c r="AE20" s="240"/>
      <c r="AF20" s="240">
        <v>0</v>
      </c>
      <c r="AG20" s="115">
        <v>111</v>
      </c>
      <c r="AH20" s="240">
        <v>36.750071600000005</v>
      </c>
      <c r="AI20" s="115">
        <v>66</v>
      </c>
      <c r="AJ20" s="244">
        <v>73.120134800000002</v>
      </c>
      <c r="AK20" s="115">
        <v>208</v>
      </c>
      <c r="AL20" s="240">
        <v>61.350997600000007</v>
      </c>
      <c r="AM20" s="245">
        <v>39</v>
      </c>
      <c r="AN20" s="240">
        <v>33.4221991</v>
      </c>
      <c r="AO20" s="245">
        <v>39</v>
      </c>
      <c r="AP20" s="240">
        <v>20.045284699999996</v>
      </c>
      <c r="AQ20" s="245">
        <v>20</v>
      </c>
      <c r="AR20" s="240">
        <v>11.129575000000001</v>
      </c>
      <c r="AS20" s="245">
        <v>4908</v>
      </c>
      <c r="AT20" s="241">
        <v>3328.3935617000011</v>
      </c>
      <c r="AU20" s="246"/>
      <c r="AV20" s="246"/>
      <c r="AW20" s="246"/>
      <c r="AX20" s="247">
        <v>4908</v>
      </c>
      <c r="AY20" s="246">
        <v>3328.3935617000011</v>
      </c>
      <c r="AZ20" s="246"/>
      <c r="BA20" s="246"/>
      <c r="BB20" s="240">
        <v>4700</v>
      </c>
      <c r="BC20" s="241">
        <v>3246.9972794000009</v>
      </c>
      <c r="BD20" s="248"/>
      <c r="BG20" s="248"/>
    </row>
    <row r="21" spans="1:59" ht="15" customHeight="1" x14ac:dyDescent="0.25">
      <c r="A21" s="239">
        <v>17</v>
      </c>
      <c r="B21" s="115" t="s">
        <v>552</v>
      </c>
      <c r="C21" s="115">
        <v>1</v>
      </c>
      <c r="D21" s="240">
        <v>0.229602</v>
      </c>
      <c r="E21" s="115">
        <v>525</v>
      </c>
      <c r="F21" s="240">
        <v>239.00097510000001</v>
      </c>
      <c r="G21" s="115">
        <v>251</v>
      </c>
      <c r="H21" s="240">
        <v>117.59340300000002</v>
      </c>
      <c r="I21" s="115">
        <v>5</v>
      </c>
      <c r="J21" s="240">
        <v>0.33654400000000001</v>
      </c>
      <c r="K21" s="115"/>
      <c r="L21" s="240">
        <v>0</v>
      </c>
      <c r="M21" s="115">
        <v>1683</v>
      </c>
      <c r="N21" s="240">
        <v>422.34393209999979</v>
      </c>
      <c r="O21" s="115">
        <v>1025</v>
      </c>
      <c r="P21" s="241">
        <v>328.25159430000014</v>
      </c>
      <c r="Q21" s="242">
        <v>165</v>
      </c>
      <c r="R21" s="240">
        <v>47.389347699999995</v>
      </c>
      <c r="S21" s="115">
        <v>72</v>
      </c>
      <c r="T21" s="240">
        <v>18.579408999999998</v>
      </c>
      <c r="U21" s="240">
        <f t="shared" si="0"/>
        <v>3727</v>
      </c>
      <c r="V21" s="240">
        <f t="shared" si="0"/>
        <v>1173.7248071999998</v>
      </c>
      <c r="W21" s="243">
        <v>1246</v>
      </c>
      <c r="X21" s="240">
        <v>570.24724629999992</v>
      </c>
      <c r="Y21" s="240"/>
      <c r="Z21" s="240"/>
      <c r="AA21" s="240"/>
      <c r="AB21" s="241"/>
      <c r="AC21" s="249"/>
      <c r="AD21" s="240">
        <v>0</v>
      </c>
      <c r="AE21" s="240"/>
      <c r="AF21" s="240">
        <v>0</v>
      </c>
      <c r="AG21" s="115">
        <v>222</v>
      </c>
      <c r="AH21" s="240">
        <v>258.27164260000001</v>
      </c>
      <c r="AI21" s="240"/>
      <c r="AJ21" s="244"/>
      <c r="AK21" s="115">
        <v>8</v>
      </c>
      <c r="AL21" s="240">
        <v>8.5548884000000012</v>
      </c>
      <c r="AM21" s="245"/>
      <c r="AN21" s="240"/>
      <c r="AO21" s="245"/>
      <c r="AP21" s="240"/>
      <c r="AQ21" s="245"/>
      <c r="AR21" s="240"/>
      <c r="AS21" s="245">
        <v>3957</v>
      </c>
      <c r="AT21" s="241">
        <v>2010.7985844999996</v>
      </c>
      <c r="AU21" s="246"/>
      <c r="AV21" s="246"/>
      <c r="AW21" s="246"/>
      <c r="AX21" s="247">
        <v>3957</v>
      </c>
      <c r="AY21" s="246">
        <v>2010.7985844999996</v>
      </c>
      <c r="AZ21" s="246"/>
      <c r="BA21" s="246"/>
      <c r="BB21" s="240">
        <v>3949</v>
      </c>
      <c r="BC21" s="241">
        <v>2002.2436960999996</v>
      </c>
      <c r="BD21" s="248"/>
      <c r="BG21" s="248"/>
    </row>
    <row r="22" spans="1:59" ht="15" customHeight="1" x14ac:dyDescent="0.25">
      <c r="A22" s="239">
        <v>18</v>
      </c>
      <c r="B22" s="115" t="s">
        <v>553</v>
      </c>
      <c r="C22" s="115"/>
      <c r="D22" s="240">
        <v>0</v>
      </c>
      <c r="E22" s="115">
        <v>922</v>
      </c>
      <c r="F22" s="240">
        <v>396.70305950000005</v>
      </c>
      <c r="G22" s="115"/>
      <c r="H22" s="240">
        <v>0</v>
      </c>
      <c r="I22" s="115">
        <v>106</v>
      </c>
      <c r="J22" s="240">
        <v>47.815911200000002</v>
      </c>
      <c r="K22" s="115">
        <v>178</v>
      </c>
      <c r="L22" s="240">
        <v>77.111872500000004</v>
      </c>
      <c r="M22" s="115">
        <v>511</v>
      </c>
      <c r="N22" s="240">
        <v>225.74317190000005</v>
      </c>
      <c r="O22" s="115">
        <v>755</v>
      </c>
      <c r="P22" s="241">
        <v>318.64002120000015</v>
      </c>
      <c r="Q22" s="242">
        <v>122</v>
      </c>
      <c r="R22" s="240">
        <v>50.718270199999992</v>
      </c>
      <c r="S22" s="115">
        <v>37</v>
      </c>
      <c r="T22" s="240">
        <v>14.283707500000002</v>
      </c>
      <c r="U22" s="240">
        <f t="shared" si="0"/>
        <v>2631</v>
      </c>
      <c r="V22" s="240">
        <f t="shared" si="0"/>
        <v>1131.0160140000003</v>
      </c>
      <c r="W22" s="243">
        <v>1590</v>
      </c>
      <c r="X22" s="240">
        <v>563.73015820000023</v>
      </c>
      <c r="Y22" s="115">
        <v>1481</v>
      </c>
      <c r="Z22" s="240">
        <v>403.67594369999983</v>
      </c>
      <c r="AA22" s="115">
        <v>109</v>
      </c>
      <c r="AB22" s="241">
        <v>100.967367</v>
      </c>
      <c r="AC22" s="242">
        <v>157</v>
      </c>
      <c r="AD22" s="240">
        <v>121.2428386</v>
      </c>
      <c r="AE22" s="240">
        <v>592</v>
      </c>
      <c r="AF22" s="240">
        <v>116.85524129999999</v>
      </c>
      <c r="AG22" s="115">
        <v>35</v>
      </c>
      <c r="AH22" s="240">
        <v>36.695755200000001</v>
      </c>
      <c r="AI22" s="240"/>
      <c r="AJ22" s="244"/>
      <c r="AK22" s="115">
        <v>15</v>
      </c>
      <c r="AL22" s="240">
        <v>19.348022800000003</v>
      </c>
      <c r="AM22" s="245"/>
      <c r="AN22" s="240"/>
      <c r="AO22" s="245"/>
      <c r="AP22" s="240"/>
      <c r="AQ22" s="245">
        <v>222</v>
      </c>
      <c r="AR22" s="240">
        <v>114.31373489999999</v>
      </c>
      <c r="AS22" s="245">
        <v>2947</v>
      </c>
      <c r="AT22" s="241">
        <v>2493.5313408000006</v>
      </c>
      <c r="AU22" s="246"/>
      <c r="AV22" s="246"/>
      <c r="AW22" s="246"/>
      <c r="AX22" s="247">
        <v>2947</v>
      </c>
      <c r="AY22" s="246">
        <v>2493.5313408000006</v>
      </c>
      <c r="AZ22" s="246"/>
      <c r="BA22" s="246"/>
      <c r="BB22" s="240">
        <v>2932</v>
      </c>
      <c r="BC22" s="241">
        <v>2474.1833180000008</v>
      </c>
      <c r="BD22" s="248"/>
      <c r="BG22" s="248"/>
    </row>
    <row r="23" spans="1:59" ht="15" customHeight="1" x14ac:dyDescent="0.25">
      <c r="A23" s="239">
        <v>19</v>
      </c>
      <c r="B23" s="115" t="s">
        <v>210</v>
      </c>
      <c r="C23" s="115"/>
      <c r="D23" s="240">
        <v>0</v>
      </c>
      <c r="E23" s="115">
        <v>161</v>
      </c>
      <c r="F23" s="240">
        <v>73.639920600000011</v>
      </c>
      <c r="G23" s="115"/>
      <c r="H23" s="240">
        <v>0</v>
      </c>
      <c r="I23" s="115">
        <v>501</v>
      </c>
      <c r="J23" s="240">
        <v>219.76477989999995</v>
      </c>
      <c r="K23" s="115">
        <v>210</v>
      </c>
      <c r="L23" s="240">
        <v>84.287843500000008</v>
      </c>
      <c r="M23" s="115">
        <v>681</v>
      </c>
      <c r="N23" s="240">
        <v>185.73151449999995</v>
      </c>
      <c r="O23" s="115">
        <v>420</v>
      </c>
      <c r="P23" s="241">
        <v>156.37646380000001</v>
      </c>
      <c r="Q23" s="242">
        <v>115</v>
      </c>
      <c r="R23" s="240">
        <v>45.845873900000008</v>
      </c>
      <c r="S23" s="115">
        <v>30</v>
      </c>
      <c r="T23" s="240">
        <v>9.5865974000000005</v>
      </c>
      <c r="U23" s="240">
        <f t="shared" si="0"/>
        <v>2118</v>
      </c>
      <c r="V23" s="240">
        <f t="shared" si="0"/>
        <v>775.23299359999999</v>
      </c>
      <c r="W23" s="243">
        <v>1204</v>
      </c>
      <c r="X23" s="240">
        <v>436.25560520000005</v>
      </c>
      <c r="Y23" s="115">
        <v>1312</v>
      </c>
      <c r="Z23" s="240">
        <v>436.26019379999997</v>
      </c>
      <c r="AA23" s="115">
        <v>86</v>
      </c>
      <c r="AB23" s="241">
        <v>71.701523200000025</v>
      </c>
      <c r="AC23" s="242">
        <v>439</v>
      </c>
      <c r="AD23" s="240">
        <v>306.65778370000004</v>
      </c>
      <c r="AE23" s="240">
        <v>731</v>
      </c>
      <c r="AF23" s="240">
        <v>151.56025249999999</v>
      </c>
      <c r="AG23" s="115">
        <v>223</v>
      </c>
      <c r="AH23" s="240">
        <v>283.3381526</v>
      </c>
      <c r="AI23" s="240"/>
      <c r="AJ23" s="244"/>
      <c r="AK23" s="115">
        <v>113</v>
      </c>
      <c r="AL23" s="240">
        <v>133.35436069999997</v>
      </c>
      <c r="AM23" s="245">
        <v>75</v>
      </c>
      <c r="AN23" s="240">
        <v>48.991607999999999</v>
      </c>
      <c r="AO23" s="245">
        <v>75</v>
      </c>
      <c r="AP23" s="240">
        <v>4.5093190999999999</v>
      </c>
      <c r="AQ23" s="245">
        <v>16</v>
      </c>
      <c r="AR23" s="240">
        <v>6.3026960999999995</v>
      </c>
      <c r="AS23" s="245">
        <v>2979</v>
      </c>
      <c r="AT23" s="241">
        <v>2598.8701844000002</v>
      </c>
      <c r="AU23" s="246"/>
      <c r="AV23" s="246"/>
      <c r="AW23" s="246"/>
      <c r="AX23" s="247">
        <v>2979</v>
      </c>
      <c r="AY23" s="246">
        <v>2598.8701844000002</v>
      </c>
      <c r="AZ23" s="246"/>
      <c r="BA23" s="246"/>
      <c r="BB23" s="240">
        <v>2866</v>
      </c>
      <c r="BC23" s="241">
        <v>2461.0065046</v>
      </c>
      <c r="BD23" s="248"/>
      <c r="BG23" s="248"/>
    </row>
    <row r="24" spans="1:59" ht="15" customHeight="1" x14ac:dyDescent="0.25">
      <c r="A24" s="239">
        <v>20</v>
      </c>
      <c r="B24" s="115" t="s">
        <v>554</v>
      </c>
      <c r="C24" s="115"/>
      <c r="D24" s="240">
        <v>0</v>
      </c>
      <c r="E24" s="115">
        <v>317</v>
      </c>
      <c r="F24" s="240">
        <v>143.23319379999998</v>
      </c>
      <c r="G24" s="115">
        <v>333</v>
      </c>
      <c r="H24" s="240">
        <v>153.43126949999996</v>
      </c>
      <c r="I24" s="115"/>
      <c r="J24" s="240">
        <v>0</v>
      </c>
      <c r="K24" s="115"/>
      <c r="L24" s="240">
        <v>0</v>
      </c>
      <c r="M24" s="115">
        <v>772</v>
      </c>
      <c r="N24" s="240">
        <v>183.65688709999992</v>
      </c>
      <c r="O24" s="115">
        <v>264</v>
      </c>
      <c r="P24" s="241">
        <v>84.147889899999981</v>
      </c>
      <c r="Q24" s="242">
        <v>124</v>
      </c>
      <c r="R24" s="240">
        <v>41.710765399999993</v>
      </c>
      <c r="S24" s="115">
        <v>11</v>
      </c>
      <c r="T24" s="240">
        <v>3.25</v>
      </c>
      <c r="U24" s="240">
        <f t="shared" si="0"/>
        <v>1821</v>
      </c>
      <c r="V24" s="240">
        <f t="shared" si="0"/>
        <v>609.43000569999992</v>
      </c>
      <c r="W24" s="243">
        <v>796</v>
      </c>
      <c r="X24" s="240">
        <v>341.27977959999998</v>
      </c>
      <c r="Y24" s="115">
        <v>817</v>
      </c>
      <c r="Z24" s="240">
        <v>388.06751149999997</v>
      </c>
      <c r="AA24" s="115">
        <v>60</v>
      </c>
      <c r="AB24" s="241">
        <v>44.781648099999998</v>
      </c>
      <c r="AC24" s="242">
        <v>184</v>
      </c>
      <c r="AD24" s="240">
        <v>237.02332770000004</v>
      </c>
      <c r="AE24" s="240">
        <v>693</v>
      </c>
      <c r="AF24" s="240">
        <v>158.99076440000002</v>
      </c>
      <c r="AG24" s="115">
        <v>106</v>
      </c>
      <c r="AH24" s="240">
        <v>107.01605289999999</v>
      </c>
      <c r="AI24" s="115">
        <v>17</v>
      </c>
      <c r="AJ24" s="244">
        <v>7.0386466000000008</v>
      </c>
      <c r="AK24" s="115">
        <v>11</v>
      </c>
      <c r="AL24" s="240">
        <v>6.9842755000000007</v>
      </c>
      <c r="AM24" s="245">
        <v>10</v>
      </c>
      <c r="AN24" s="240">
        <v>3.4782396000000002</v>
      </c>
      <c r="AO24" s="245"/>
      <c r="AP24" s="240"/>
      <c r="AQ24" s="245"/>
      <c r="AR24" s="240"/>
      <c r="AS24" s="245">
        <v>2199</v>
      </c>
      <c r="AT24" s="241">
        <v>1900.6120119999998</v>
      </c>
      <c r="AU24" s="246"/>
      <c r="AV24" s="246"/>
      <c r="AW24" s="246"/>
      <c r="AX24" s="247">
        <v>2199</v>
      </c>
      <c r="AY24" s="246">
        <v>1900.6120119999998</v>
      </c>
      <c r="AZ24" s="246"/>
      <c r="BA24" s="246"/>
      <c r="BB24" s="240">
        <v>2188</v>
      </c>
      <c r="BC24" s="241">
        <v>1893.6277364999999</v>
      </c>
      <c r="BD24" s="248"/>
      <c r="BG24" s="248"/>
    </row>
    <row r="25" spans="1:59" ht="15" customHeight="1" x14ac:dyDescent="0.25">
      <c r="A25" s="239">
        <v>21</v>
      </c>
      <c r="B25" s="115" t="s">
        <v>555</v>
      </c>
      <c r="C25" s="115"/>
      <c r="D25" s="240">
        <v>0</v>
      </c>
      <c r="E25" s="115">
        <v>167</v>
      </c>
      <c r="F25" s="240">
        <v>74.751930000000002</v>
      </c>
      <c r="G25" s="115">
        <v>122</v>
      </c>
      <c r="H25" s="240">
        <v>56.720203799999979</v>
      </c>
      <c r="I25" s="115"/>
      <c r="J25" s="240">
        <v>0</v>
      </c>
      <c r="K25" s="115"/>
      <c r="L25" s="240">
        <v>0</v>
      </c>
      <c r="M25" s="115">
        <v>848</v>
      </c>
      <c r="N25" s="240">
        <v>195.11869110000001</v>
      </c>
      <c r="O25" s="115">
        <v>531</v>
      </c>
      <c r="P25" s="241">
        <v>146.76446270000005</v>
      </c>
      <c r="Q25" s="242">
        <v>57</v>
      </c>
      <c r="R25" s="240">
        <v>21.0063037</v>
      </c>
      <c r="S25" s="115">
        <v>7</v>
      </c>
      <c r="T25" s="240">
        <v>2.75</v>
      </c>
      <c r="U25" s="240">
        <f t="shared" si="0"/>
        <v>1732</v>
      </c>
      <c r="V25" s="240">
        <f t="shared" si="0"/>
        <v>497.1115913000001</v>
      </c>
      <c r="W25" s="243">
        <v>379</v>
      </c>
      <c r="X25" s="240">
        <v>159.86434870000005</v>
      </c>
      <c r="Y25" s="115">
        <v>463</v>
      </c>
      <c r="Z25" s="240">
        <v>234.84595470000002</v>
      </c>
      <c r="AA25" s="115">
        <v>15</v>
      </c>
      <c r="AB25" s="241">
        <v>12.8161007</v>
      </c>
      <c r="AC25" s="242">
        <v>177</v>
      </c>
      <c r="AD25" s="240">
        <v>133.7027813</v>
      </c>
      <c r="AE25" s="240">
        <v>451</v>
      </c>
      <c r="AF25" s="240">
        <v>74.44308079999999</v>
      </c>
      <c r="AG25" s="115">
        <v>42</v>
      </c>
      <c r="AH25" s="240">
        <v>58.229169800000001</v>
      </c>
      <c r="AI25" s="240"/>
      <c r="AJ25" s="244"/>
      <c r="AK25" s="115">
        <v>9</v>
      </c>
      <c r="AL25" s="240">
        <v>5.75</v>
      </c>
      <c r="AM25" s="245"/>
      <c r="AN25" s="240"/>
      <c r="AO25" s="245"/>
      <c r="AP25" s="240"/>
      <c r="AQ25" s="245">
        <v>20</v>
      </c>
      <c r="AR25" s="240">
        <v>10.581287</v>
      </c>
      <c r="AS25" s="245">
        <v>1975</v>
      </c>
      <c r="AT25" s="241">
        <v>1176.7630273</v>
      </c>
      <c r="AU25" s="246"/>
      <c r="AV25" s="246"/>
      <c r="AW25" s="246"/>
      <c r="AX25" s="247">
        <v>1975</v>
      </c>
      <c r="AY25" s="246">
        <v>1176.7630273</v>
      </c>
      <c r="AZ25" s="246"/>
      <c r="BA25" s="246"/>
      <c r="BB25" s="240">
        <v>1966</v>
      </c>
      <c r="BC25" s="241">
        <v>1171.0130273</v>
      </c>
      <c r="BD25" s="248"/>
      <c r="BG25" s="248"/>
    </row>
    <row r="26" spans="1:59" ht="15" customHeight="1" x14ac:dyDescent="0.25">
      <c r="A26" s="239">
        <v>22</v>
      </c>
      <c r="B26" s="115" t="s">
        <v>239</v>
      </c>
      <c r="C26" s="115"/>
      <c r="D26" s="240">
        <v>0</v>
      </c>
      <c r="E26" s="115">
        <v>13</v>
      </c>
      <c r="F26" s="240">
        <v>6.3405199999999997</v>
      </c>
      <c r="G26" s="115">
        <v>7</v>
      </c>
      <c r="H26" s="240">
        <v>1.9320885999999999</v>
      </c>
      <c r="I26" s="115">
        <v>131</v>
      </c>
      <c r="J26" s="240">
        <v>61.045670699999995</v>
      </c>
      <c r="K26" s="115">
        <v>28</v>
      </c>
      <c r="L26" s="240">
        <v>12.506433700000001</v>
      </c>
      <c r="M26" s="115">
        <v>241</v>
      </c>
      <c r="N26" s="240">
        <v>63.639121800000005</v>
      </c>
      <c r="O26" s="115">
        <v>133</v>
      </c>
      <c r="P26" s="241">
        <v>44.531607999999999</v>
      </c>
      <c r="Q26" s="242">
        <v>37</v>
      </c>
      <c r="R26" s="240">
        <v>13.8225868</v>
      </c>
      <c r="S26" s="115">
        <v>33</v>
      </c>
      <c r="T26" s="240">
        <v>11.656106800000002</v>
      </c>
      <c r="U26" s="240">
        <f t="shared" si="0"/>
        <v>623</v>
      </c>
      <c r="V26" s="240">
        <f t="shared" si="0"/>
        <v>215.47413640000002</v>
      </c>
      <c r="W26" s="243">
        <v>270</v>
      </c>
      <c r="X26" s="240">
        <v>119.05126559999999</v>
      </c>
      <c r="Y26" s="115">
        <v>306</v>
      </c>
      <c r="Z26" s="240">
        <v>197.44514409999999</v>
      </c>
      <c r="AA26" s="115">
        <v>57</v>
      </c>
      <c r="AB26" s="241">
        <v>66.377098200000006</v>
      </c>
      <c r="AC26" s="242">
        <v>77</v>
      </c>
      <c r="AD26" s="240">
        <v>100.91733929999999</v>
      </c>
      <c r="AE26" s="240">
        <v>366</v>
      </c>
      <c r="AF26" s="240">
        <v>47.157532800000006</v>
      </c>
      <c r="AG26" s="115">
        <v>37</v>
      </c>
      <c r="AH26" s="240">
        <v>46.679232199999994</v>
      </c>
      <c r="AI26" s="115">
        <v>5</v>
      </c>
      <c r="AJ26" s="244">
        <v>2.3067419</v>
      </c>
      <c r="AK26" s="115">
        <v>30</v>
      </c>
      <c r="AL26" s="240">
        <v>38.883849699999999</v>
      </c>
      <c r="AM26" s="245">
        <v>13</v>
      </c>
      <c r="AN26" s="240">
        <v>7.9113333000000008</v>
      </c>
      <c r="AO26" s="245">
        <v>13</v>
      </c>
      <c r="AP26" s="240">
        <v>0.25</v>
      </c>
      <c r="AQ26" s="245"/>
      <c r="AR26" s="240"/>
      <c r="AS26" s="245">
        <v>829</v>
      </c>
      <c r="AT26" s="241">
        <v>834.54234020000001</v>
      </c>
      <c r="AU26" s="246"/>
      <c r="AV26" s="246"/>
      <c r="AW26" s="246"/>
      <c r="AX26" s="247">
        <v>829</v>
      </c>
      <c r="AY26" s="246">
        <v>834.54234020000001</v>
      </c>
      <c r="AZ26" s="246"/>
      <c r="BA26" s="246"/>
      <c r="BB26" s="240">
        <v>799</v>
      </c>
      <c r="BC26" s="241">
        <v>795.40849049999997</v>
      </c>
      <c r="BD26" s="248"/>
      <c r="BG26" s="248"/>
    </row>
    <row r="27" spans="1:59" ht="15" customHeight="1" x14ac:dyDescent="0.25">
      <c r="A27" s="239">
        <v>23</v>
      </c>
      <c r="B27" s="115" t="s">
        <v>556</v>
      </c>
      <c r="C27" s="115">
        <v>6</v>
      </c>
      <c r="D27" s="240">
        <v>2.5454378000000002</v>
      </c>
      <c r="E27" s="115">
        <v>67</v>
      </c>
      <c r="F27" s="240">
        <v>14.8229147</v>
      </c>
      <c r="G27" s="115">
        <v>115</v>
      </c>
      <c r="H27" s="240">
        <v>29.419487800000002</v>
      </c>
      <c r="I27" s="115"/>
      <c r="J27" s="240">
        <v>0</v>
      </c>
      <c r="K27" s="115"/>
      <c r="L27" s="240">
        <v>0</v>
      </c>
      <c r="M27" s="115">
        <v>278</v>
      </c>
      <c r="N27" s="240">
        <v>37.851775100000005</v>
      </c>
      <c r="O27" s="115">
        <v>103</v>
      </c>
      <c r="P27" s="241">
        <v>18.0528309</v>
      </c>
      <c r="Q27" s="242">
        <v>17</v>
      </c>
      <c r="R27" s="240">
        <v>2.7188423999999998</v>
      </c>
      <c r="S27" s="115">
        <v>15</v>
      </c>
      <c r="T27" s="240">
        <v>3.2249525000000001</v>
      </c>
      <c r="U27" s="240">
        <f t="shared" si="0"/>
        <v>601</v>
      </c>
      <c r="V27" s="240">
        <f t="shared" si="0"/>
        <v>108.6362412</v>
      </c>
      <c r="W27" s="243">
        <v>259</v>
      </c>
      <c r="X27" s="240">
        <v>61.522247999999962</v>
      </c>
      <c r="Y27" s="115">
        <v>269</v>
      </c>
      <c r="Z27" s="240">
        <v>89.695485899999994</v>
      </c>
      <c r="AA27" s="240"/>
      <c r="AB27" s="241"/>
      <c r="AC27" s="242">
        <v>32</v>
      </c>
      <c r="AD27" s="240">
        <v>18.216697800000002</v>
      </c>
      <c r="AE27" s="240">
        <v>251</v>
      </c>
      <c r="AF27" s="240">
        <v>37.3756092</v>
      </c>
      <c r="AG27" s="115">
        <v>17</v>
      </c>
      <c r="AH27" s="240">
        <v>12.9533</v>
      </c>
      <c r="AI27" s="240"/>
      <c r="AJ27" s="244"/>
      <c r="AK27" s="115">
        <v>13</v>
      </c>
      <c r="AL27" s="240">
        <v>4.58162</v>
      </c>
      <c r="AM27" s="245"/>
      <c r="AN27" s="240"/>
      <c r="AO27" s="245"/>
      <c r="AP27" s="240"/>
      <c r="AQ27" s="245"/>
      <c r="AR27" s="240"/>
      <c r="AS27" s="245">
        <v>663</v>
      </c>
      <c r="AT27" s="241">
        <v>332.98120209999996</v>
      </c>
      <c r="AU27" s="246"/>
      <c r="AV27" s="246"/>
      <c r="AW27" s="246"/>
      <c r="AX27" s="247">
        <v>663</v>
      </c>
      <c r="AY27" s="246">
        <v>332.98120209999996</v>
      </c>
      <c r="AZ27" s="246"/>
      <c r="BA27" s="246"/>
      <c r="BB27" s="240">
        <v>650</v>
      </c>
      <c r="BC27" s="241">
        <v>328.39958209999998</v>
      </c>
      <c r="BD27" s="248"/>
      <c r="BG27" s="248"/>
    </row>
    <row r="28" spans="1:59" ht="15" customHeight="1" x14ac:dyDescent="0.25">
      <c r="A28" s="239">
        <v>24</v>
      </c>
      <c r="B28" s="115" t="s">
        <v>557</v>
      </c>
      <c r="C28" s="115"/>
      <c r="D28" s="240">
        <v>0</v>
      </c>
      <c r="E28" s="115"/>
      <c r="F28" s="240">
        <v>0</v>
      </c>
      <c r="G28" s="115"/>
      <c r="H28" s="240">
        <v>0</v>
      </c>
      <c r="I28" s="115"/>
      <c r="J28" s="240">
        <v>0</v>
      </c>
      <c r="K28" s="115"/>
      <c r="L28" s="240">
        <v>0</v>
      </c>
      <c r="M28" s="115">
        <v>15</v>
      </c>
      <c r="N28" s="240">
        <v>3.8363241000000001</v>
      </c>
      <c r="O28" s="115">
        <v>151</v>
      </c>
      <c r="P28" s="241">
        <v>37.137434900000002</v>
      </c>
      <c r="Q28" s="242">
        <v>14</v>
      </c>
      <c r="R28" s="240">
        <v>3.6151871000000004</v>
      </c>
      <c r="S28" s="115">
        <v>11</v>
      </c>
      <c r="T28" s="240">
        <v>3</v>
      </c>
      <c r="U28" s="240">
        <f t="shared" si="0"/>
        <v>191</v>
      </c>
      <c r="V28" s="240">
        <f t="shared" si="0"/>
        <v>47.588946100000001</v>
      </c>
      <c r="W28" s="243">
        <v>6</v>
      </c>
      <c r="X28" s="240">
        <v>2.9999400000000001</v>
      </c>
      <c r="Y28" s="115">
        <v>10</v>
      </c>
      <c r="Z28" s="240">
        <v>9.5000599999999995</v>
      </c>
      <c r="AA28" s="115">
        <v>12</v>
      </c>
      <c r="AB28" s="241">
        <v>2.7574679000000004</v>
      </c>
      <c r="AC28" s="249"/>
      <c r="AD28" s="240">
        <v>0</v>
      </c>
      <c r="AE28" s="240">
        <v>18</v>
      </c>
      <c r="AF28" s="240">
        <v>3.2766500000000001</v>
      </c>
      <c r="AG28" s="115">
        <v>2</v>
      </c>
      <c r="AH28" s="240">
        <v>0.5</v>
      </c>
      <c r="AI28" s="240"/>
      <c r="AJ28" s="244"/>
      <c r="AK28" s="115">
        <v>3</v>
      </c>
      <c r="AL28" s="240">
        <v>6</v>
      </c>
      <c r="AM28" s="245"/>
      <c r="AN28" s="240"/>
      <c r="AO28" s="245"/>
      <c r="AP28" s="240"/>
      <c r="AQ28" s="245"/>
      <c r="AR28" s="240"/>
      <c r="AS28" s="245">
        <v>208</v>
      </c>
      <c r="AT28" s="241">
        <v>72.623063999999999</v>
      </c>
      <c r="AU28" s="246"/>
      <c r="AV28" s="246"/>
      <c r="AW28" s="246"/>
      <c r="AX28" s="247">
        <v>208</v>
      </c>
      <c r="AY28" s="246">
        <v>72.623063999999999</v>
      </c>
      <c r="AZ28" s="246"/>
      <c r="BA28" s="246"/>
      <c r="BB28" s="240">
        <v>205</v>
      </c>
      <c r="BC28" s="241">
        <v>66.623063999999999</v>
      </c>
      <c r="BD28" s="248"/>
      <c r="BG28" s="248"/>
    </row>
    <row r="29" spans="1:59" ht="15" customHeight="1" x14ac:dyDescent="0.25">
      <c r="A29" s="239">
        <v>25</v>
      </c>
      <c r="B29" s="115" t="s">
        <v>558</v>
      </c>
      <c r="C29" s="115"/>
      <c r="D29" s="240">
        <v>0</v>
      </c>
      <c r="E29" s="115">
        <v>35</v>
      </c>
      <c r="F29" s="240">
        <v>10.370140500000002</v>
      </c>
      <c r="G29" s="115">
        <v>6</v>
      </c>
      <c r="H29" s="240">
        <v>1.2795297000000001</v>
      </c>
      <c r="I29" s="115"/>
      <c r="J29" s="240">
        <v>0</v>
      </c>
      <c r="K29" s="115"/>
      <c r="L29" s="240">
        <v>0</v>
      </c>
      <c r="M29" s="115">
        <v>33</v>
      </c>
      <c r="N29" s="240">
        <v>6.1695282000000002</v>
      </c>
      <c r="O29" s="115">
        <v>62</v>
      </c>
      <c r="P29" s="241">
        <v>15.282546600000003</v>
      </c>
      <c r="Q29" s="242">
        <v>1</v>
      </c>
      <c r="R29" s="240">
        <v>0.1963434</v>
      </c>
      <c r="S29" s="115"/>
      <c r="T29" s="240">
        <v>0</v>
      </c>
      <c r="U29" s="240">
        <f t="shared" si="0"/>
        <v>137</v>
      </c>
      <c r="V29" s="240">
        <f t="shared" si="0"/>
        <v>33.298088400000012</v>
      </c>
      <c r="W29" s="243">
        <v>21</v>
      </c>
      <c r="X29" s="240">
        <v>3.6320892000000002</v>
      </c>
      <c r="Y29" s="115">
        <v>35</v>
      </c>
      <c r="Z29" s="240">
        <v>8.3281117000000009</v>
      </c>
      <c r="AA29" s="115">
        <v>3</v>
      </c>
      <c r="AB29" s="241">
        <v>0.77502749999999998</v>
      </c>
      <c r="AC29" s="242">
        <v>12</v>
      </c>
      <c r="AD29" s="240">
        <v>4.9870900000000002</v>
      </c>
      <c r="AE29" s="240">
        <v>37</v>
      </c>
      <c r="AF29" s="240">
        <v>3.7469424999999998</v>
      </c>
      <c r="AG29" s="115">
        <v>28</v>
      </c>
      <c r="AH29" s="240">
        <v>12.418260400000001</v>
      </c>
      <c r="AI29" s="240"/>
      <c r="AJ29" s="244"/>
      <c r="AK29" s="115">
        <v>90</v>
      </c>
      <c r="AL29" s="240">
        <v>33.875733400000001</v>
      </c>
      <c r="AM29" s="245">
        <v>34</v>
      </c>
      <c r="AN29" s="240">
        <v>10.307667299999999</v>
      </c>
      <c r="AO29" s="245">
        <v>34</v>
      </c>
      <c r="AP29" s="240">
        <v>5.5831758000000011</v>
      </c>
      <c r="AQ29" s="245">
        <v>1</v>
      </c>
      <c r="AR29" s="240">
        <v>6.24732E-2</v>
      </c>
      <c r="AS29" s="245">
        <v>270</v>
      </c>
      <c r="AT29" s="241">
        <v>106.64451890000002</v>
      </c>
      <c r="AU29" s="246"/>
      <c r="AV29" s="246"/>
      <c r="AW29" s="246"/>
      <c r="AX29" s="247">
        <v>270</v>
      </c>
      <c r="AY29" s="246">
        <v>106.64451890000002</v>
      </c>
      <c r="AZ29" s="246"/>
      <c r="BA29" s="246"/>
      <c r="BB29" s="240">
        <v>180</v>
      </c>
      <c r="BC29" s="241">
        <v>67.185609700000015</v>
      </c>
      <c r="BD29" s="248"/>
      <c r="BG29" s="248"/>
    </row>
    <row r="30" spans="1:59" ht="15" customHeight="1" x14ac:dyDescent="0.25">
      <c r="A30" s="239">
        <v>26</v>
      </c>
      <c r="B30" s="115" t="s">
        <v>559</v>
      </c>
      <c r="C30" s="115"/>
      <c r="D30" s="240">
        <v>0</v>
      </c>
      <c r="E30" s="115">
        <v>4</v>
      </c>
      <c r="F30" s="240">
        <v>2</v>
      </c>
      <c r="G30" s="115">
        <v>3</v>
      </c>
      <c r="H30" s="240">
        <v>1.5</v>
      </c>
      <c r="I30" s="115">
        <v>1</v>
      </c>
      <c r="J30" s="240">
        <v>0.5</v>
      </c>
      <c r="K30" s="115"/>
      <c r="L30" s="240">
        <v>0</v>
      </c>
      <c r="M30" s="115">
        <v>19</v>
      </c>
      <c r="N30" s="240">
        <v>4.2163043</v>
      </c>
      <c r="O30" s="115">
        <v>23</v>
      </c>
      <c r="P30" s="241">
        <v>7.7093562000000002</v>
      </c>
      <c r="Q30" s="242"/>
      <c r="R30" s="240">
        <v>0</v>
      </c>
      <c r="S30" s="115">
        <v>1</v>
      </c>
      <c r="T30" s="240">
        <v>0.25</v>
      </c>
      <c r="U30" s="240">
        <f t="shared" si="0"/>
        <v>51</v>
      </c>
      <c r="V30" s="240">
        <f t="shared" si="0"/>
        <v>16.175660499999999</v>
      </c>
      <c r="W30" s="243">
        <v>19</v>
      </c>
      <c r="X30" s="240">
        <v>8.2895354000000001</v>
      </c>
      <c r="Y30" s="115">
        <v>20</v>
      </c>
      <c r="Z30" s="240">
        <v>8.7023498000000004</v>
      </c>
      <c r="AA30" s="115">
        <v>3</v>
      </c>
      <c r="AB30" s="241">
        <v>3.1747200000000002</v>
      </c>
      <c r="AC30" s="249"/>
      <c r="AD30" s="240">
        <v>0</v>
      </c>
      <c r="AE30" s="240">
        <v>16</v>
      </c>
      <c r="AF30" s="240">
        <v>4.5244949999999999</v>
      </c>
      <c r="AG30" s="240"/>
      <c r="AH30" s="240">
        <v>0</v>
      </c>
      <c r="AI30" s="240"/>
      <c r="AJ30" s="244"/>
      <c r="AK30" s="240"/>
      <c r="AL30" s="240"/>
      <c r="AM30" s="245"/>
      <c r="AN30" s="240"/>
      <c r="AO30" s="245"/>
      <c r="AP30" s="240"/>
      <c r="AQ30" s="245"/>
      <c r="AR30" s="240"/>
      <c r="AS30" s="245">
        <v>54</v>
      </c>
      <c r="AT30" s="241">
        <v>40.8667607</v>
      </c>
      <c r="AU30" s="246"/>
      <c r="AV30" s="246"/>
      <c r="AW30" s="246"/>
      <c r="AX30" s="247">
        <v>54</v>
      </c>
      <c r="AY30" s="246">
        <v>40.8667607</v>
      </c>
      <c r="AZ30" s="246"/>
      <c r="BA30" s="246"/>
      <c r="BB30" s="240">
        <v>54</v>
      </c>
      <c r="BC30" s="241">
        <v>40.8667607</v>
      </c>
      <c r="BD30" s="248"/>
      <c r="BG30" s="248"/>
    </row>
    <row r="31" spans="1:59" ht="15" customHeight="1" x14ac:dyDescent="0.25">
      <c r="A31" s="239">
        <v>27</v>
      </c>
      <c r="B31" s="115" t="s">
        <v>246</v>
      </c>
      <c r="C31" s="115"/>
      <c r="D31" s="240">
        <v>0</v>
      </c>
      <c r="E31" s="115">
        <v>13</v>
      </c>
      <c r="F31" s="240">
        <v>4.8466904</v>
      </c>
      <c r="G31" s="115">
        <v>2</v>
      </c>
      <c r="H31" s="240">
        <v>0.97480999999999995</v>
      </c>
      <c r="I31" s="115"/>
      <c r="J31" s="240">
        <v>0</v>
      </c>
      <c r="K31" s="115"/>
      <c r="L31" s="240">
        <v>0</v>
      </c>
      <c r="M31" s="115">
        <v>4</v>
      </c>
      <c r="N31" s="240">
        <v>1.1849114000000001</v>
      </c>
      <c r="O31" s="115">
        <v>8</v>
      </c>
      <c r="P31" s="241">
        <v>1.9022322</v>
      </c>
      <c r="Q31" s="242"/>
      <c r="R31" s="240">
        <v>0</v>
      </c>
      <c r="S31" s="115"/>
      <c r="T31" s="240">
        <v>0</v>
      </c>
      <c r="U31" s="240">
        <f t="shared" si="0"/>
        <v>27</v>
      </c>
      <c r="V31" s="240">
        <f t="shared" si="0"/>
        <v>8.9086439999999989</v>
      </c>
      <c r="W31" s="243">
        <v>16</v>
      </c>
      <c r="X31" s="240">
        <v>3.3272170000000005</v>
      </c>
      <c r="Y31" s="115">
        <v>18</v>
      </c>
      <c r="Z31" s="240">
        <v>2.6697654000000002</v>
      </c>
      <c r="AA31" s="115">
        <v>109</v>
      </c>
      <c r="AB31" s="241">
        <v>66.005457600000014</v>
      </c>
      <c r="AC31" s="242">
        <v>387</v>
      </c>
      <c r="AD31" s="240">
        <v>172.95275600000002</v>
      </c>
      <c r="AE31" s="240">
        <v>492</v>
      </c>
      <c r="AF31" s="240">
        <v>7.9980426999999779</v>
      </c>
      <c r="AG31" s="115">
        <v>21</v>
      </c>
      <c r="AH31" s="240">
        <v>13.7158</v>
      </c>
      <c r="AI31" s="115">
        <v>2</v>
      </c>
      <c r="AJ31" s="244">
        <v>0.22579840000000001</v>
      </c>
      <c r="AK31" s="115">
        <v>12</v>
      </c>
      <c r="AL31" s="240">
        <v>7.1774025000000004</v>
      </c>
      <c r="AM31" s="245">
        <v>2</v>
      </c>
      <c r="AN31" s="240">
        <v>0.56973980000000002</v>
      </c>
      <c r="AO31" s="245"/>
      <c r="AP31" s="240"/>
      <c r="AQ31" s="245"/>
      <c r="AR31" s="240"/>
      <c r="AS31" s="245">
        <v>558</v>
      </c>
      <c r="AT31" s="241">
        <v>282.98088360000003</v>
      </c>
      <c r="AU31" s="246"/>
      <c r="AV31" s="246"/>
      <c r="AW31" s="246"/>
      <c r="AX31" s="247">
        <v>558</v>
      </c>
      <c r="AY31" s="246">
        <v>282.98088360000003</v>
      </c>
      <c r="AZ31" s="246"/>
      <c r="BA31" s="246"/>
      <c r="BB31" s="240">
        <v>546</v>
      </c>
      <c r="BC31" s="241">
        <v>275.8034811</v>
      </c>
      <c r="BD31" s="248"/>
      <c r="BG31" s="248"/>
    </row>
    <row r="32" spans="1:59" ht="15" customHeight="1" x14ac:dyDescent="0.25">
      <c r="A32" s="239">
        <v>28</v>
      </c>
      <c r="B32" s="115" t="s">
        <v>560</v>
      </c>
      <c r="C32" s="115"/>
      <c r="D32" s="240">
        <v>0</v>
      </c>
      <c r="E32" s="115"/>
      <c r="F32" s="240">
        <v>0</v>
      </c>
      <c r="G32" s="115">
        <v>1</v>
      </c>
      <c r="H32" s="240">
        <v>0.10489999999999999</v>
      </c>
      <c r="I32" s="115"/>
      <c r="J32" s="240">
        <v>0</v>
      </c>
      <c r="K32" s="115"/>
      <c r="L32" s="240">
        <v>0</v>
      </c>
      <c r="M32" s="115">
        <v>5</v>
      </c>
      <c r="N32" s="240">
        <v>3.22823E-2</v>
      </c>
      <c r="O32" s="115">
        <v>10</v>
      </c>
      <c r="P32" s="241">
        <v>0.6660223999999999</v>
      </c>
      <c r="Q32" s="242">
        <v>1</v>
      </c>
      <c r="R32" s="240">
        <v>0.25</v>
      </c>
      <c r="S32" s="115"/>
      <c r="T32" s="240">
        <v>0</v>
      </c>
      <c r="U32" s="240">
        <f t="shared" si="0"/>
        <v>17</v>
      </c>
      <c r="V32" s="240">
        <f t="shared" si="0"/>
        <v>1.0532046999999998</v>
      </c>
      <c r="W32" s="243">
        <v>1</v>
      </c>
      <c r="X32" s="240">
        <v>2.3999999999999999E-6</v>
      </c>
      <c r="Y32" s="115">
        <v>1</v>
      </c>
      <c r="Z32" s="240">
        <v>2.8500000000000002E-5</v>
      </c>
      <c r="AA32" s="240"/>
      <c r="AB32" s="241"/>
      <c r="AC32" s="249"/>
      <c r="AD32" s="240">
        <v>0</v>
      </c>
      <c r="AE32" s="240">
        <v>1</v>
      </c>
      <c r="AF32" s="240">
        <v>5.0000000000000002E-5</v>
      </c>
      <c r="AG32" s="115">
        <v>1191</v>
      </c>
      <c r="AH32" s="240">
        <v>1254.2692913000003</v>
      </c>
      <c r="AI32" s="240"/>
      <c r="AJ32" s="244"/>
      <c r="AK32" s="115">
        <v>23</v>
      </c>
      <c r="AL32" s="240">
        <v>20.435451400000002</v>
      </c>
      <c r="AM32" s="245">
        <v>143</v>
      </c>
      <c r="AN32" s="240">
        <v>141.96136099999998</v>
      </c>
      <c r="AO32" s="245"/>
      <c r="AP32" s="240"/>
      <c r="AQ32" s="245"/>
      <c r="AR32" s="240"/>
      <c r="AS32" s="245">
        <v>1231</v>
      </c>
      <c r="AT32" s="241">
        <v>1275.7580283000002</v>
      </c>
      <c r="AU32" s="246"/>
      <c r="AV32" s="246"/>
      <c r="AW32" s="246"/>
      <c r="AX32" s="247">
        <v>1231</v>
      </c>
      <c r="AY32" s="246">
        <v>1275.7580283000002</v>
      </c>
      <c r="AZ32" s="246"/>
      <c r="BA32" s="246"/>
      <c r="BB32" s="240">
        <v>1208</v>
      </c>
      <c r="BC32" s="241">
        <v>1255.3225769000003</v>
      </c>
      <c r="BD32" s="248"/>
      <c r="BG32" s="248"/>
    </row>
    <row r="33" spans="1:59" ht="15" customHeight="1" x14ac:dyDescent="0.25">
      <c r="A33" s="239">
        <v>29</v>
      </c>
      <c r="B33" s="115" t="s">
        <v>561</v>
      </c>
      <c r="C33" s="115"/>
      <c r="D33" s="240">
        <v>0</v>
      </c>
      <c r="E33" s="115"/>
      <c r="F33" s="240">
        <v>0</v>
      </c>
      <c r="G33" s="115"/>
      <c r="H33" s="240">
        <v>0</v>
      </c>
      <c r="I33" s="115"/>
      <c r="J33" s="240">
        <v>0</v>
      </c>
      <c r="K33" s="115"/>
      <c r="L33" s="240">
        <v>0</v>
      </c>
      <c r="M33" s="115">
        <v>6</v>
      </c>
      <c r="N33" s="240">
        <v>0.88712089999999999</v>
      </c>
      <c r="O33" s="115">
        <v>3</v>
      </c>
      <c r="P33" s="241">
        <v>0.1180422</v>
      </c>
      <c r="Q33" s="242"/>
      <c r="R33" s="240">
        <v>0</v>
      </c>
      <c r="S33" s="115"/>
      <c r="T33" s="240">
        <v>0</v>
      </c>
      <c r="U33" s="240">
        <f t="shared" si="0"/>
        <v>9</v>
      </c>
      <c r="V33" s="240">
        <f t="shared" si="0"/>
        <v>1.0051631000000001</v>
      </c>
      <c r="W33" s="115"/>
      <c r="X33" s="240">
        <v>0</v>
      </c>
      <c r="Y33" s="240"/>
      <c r="Z33" s="240"/>
      <c r="AA33" s="115">
        <v>2</v>
      </c>
      <c r="AB33" s="241">
        <v>0.96959529999999994</v>
      </c>
      <c r="AC33" s="242">
        <v>2</v>
      </c>
      <c r="AD33" s="240">
        <v>1.5446456</v>
      </c>
      <c r="AE33" s="240">
        <v>2</v>
      </c>
      <c r="AF33" s="240">
        <v>-8.0000000002300453E-7</v>
      </c>
      <c r="AG33" s="115">
        <v>549</v>
      </c>
      <c r="AH33" s="240">
        <v>437.92656659999994</v>
      </c>
      <c r="AI33" s="240"/>
      <c r="AJ33" s="244"/>
      <c r="AK33" s="115">
        <v>107</v>
      </c>
      <c r="AL33" s="240">
        <v>146.0625201</v>
      </c>
      <c r="AM33" s="245">
        <v>2</v>
      </c>
      <c r="AN33" s="240">
        <v>2.25</v>
      </c>
      <c r="AO33" s="245"/>
      <c r="AP33" s="240"/>
      <c r="AQ33" s="245">
        <v>25</v>
      </c>
      <c r="AR33" s="240">
        <v>10.508119100000002</v>
      </c>
      <c r="AS33" s="245">
        <v>669</v>
      </c>
      <c r="AT33" s="241">
        <v>587.50848989999997</v>
      </c>
      <c r="AU33" s="246"/>
      <c r="AV33" s="246"/>
      <c r="AW33" s="246"/>
      <c r="AX33" s="247">
        <v>669</v>
      </c>
      <c r="AY33" s="246">
        <v>587.50848989999997</v>
      </c>
      <c r="AZ33" s="246"/>
      <c r="BA33" s="246"/>
      <c r="BB33" s="240">
        <v>562</v>
      </c>
      <c r="BC33" s="241">
        <v>441.44596979999994</v>
      </c>
      <c r="BD33" s="248"/>
      <c r="BG33" s="248"/>
    </row>
    <row r="34" spans="1:59" ht="15" customHeight="1" x14ac:dyDescent="0.25">
      <c r="A34" s="239">
        <v>30</v>
      </c>
      <c r="B34" s="115" t="s">
        <v>243</v>
      </c>
      <c r="C34" s="115"/>
      <c r="D34" s="240">
        <v>0</v>
      </c>
      <c r="E34" s="115"/>
      <c r="F34" s="240">
        <v>0</v>
      </c>
      <c r="G34" s="115">
        <v>2</v>
      </c>
      <c r="H34" s="240">
        <v>1</v>
      </c>
      <c r="I34" s="115"/>
      <c r="J34" s="240">
        <v>0</v>
      </c>
      <c r="K34" s="115"/>
      <c r="L34" s="240">
        <v>0</v>
      </c>
      <c r="M34" s="115"/>
      <c r="N34" s="240">
        <v>0</v>
      </c>
      <c r="O34" s="115"/>
      <c r="P34" s="241">
        <v>0</v>
      </c>
      <c r="Q34" s="242"/>
      <c r="R34" s="240">
        <v>0</v>
      </c>
      <c r="S34" s="115"/>
      <c r="T34" s="240">
        <v>0</v>
      </c>
      <c r="U34" s="240">
        <f t="shared" si="0"/>
        <v>2</v>
      </c>
      <c r="V34" s="240">
        <f t="shared" si="0"/>
        <v>1</v>
      </c>
      <c r="W34" s="243">
        <v>2</v>
      </c>
      <c r="X34" s="240">
        <v>0.99997999999999998</v>
      </c>
      <c r="Y34" s="115">
        <v>2</v>
      </c>
      <c r="Z34" s="240">
        <v>0.80366000000000004</v>
      </c>
      <c r="AA34" s="115">
        <v>9</v>
      </c>
      <c r="AB34" s="241">
        <v>1.4835959000000003</v>
      </c>
      <c r="AC34" s="249"/>
      <c r="AD34" s="240">
        <v>0</v>
      </c>
      <c r="AE34" s="240">
        <v>3</v>
      </c>
      <c r="AF34" s="240">
        <v>0.15229999999999999</v>
      </c>
      <c r="AG34" s="240"/>
      <c r="AH34" s="240">
        <v>0</v>
      </c>
      <c r="AI34" s="240"/>
      <c r="AJ34" s="244"/>
      <c r="AK34" s="240"/>
      <c r="AL34" s="240"/>
      <c r="AM34" s="245"/>
      <c r="AN34" s="240"/>
      <c r="AO34" s="245"/>
      <c r="AP34" s="240"/>
      <c r="AQ34" s="245"/>
      <c r="AR34" s="240"/>
      <c r="AS34" s="245">
        <v>11</v>
      </c>
      <c r="AT34" s="241">
        <v>4.4395359000000001</v>
      </c>
      <c r="AU34" s="246"/>
      <c r="AV34" s="246"/>
      <c r="AW34" s="246"/>
      <c r="AX34" s="247">
        <v>11</v>
      </c>
      <c r="AY34" s="246">
        <v>4.4395359000000001</v>
      </c>
      <c r="AZ34" s="246"/>
      <c r="BA34" s="246"/>
      <c r="BB34" s="240">
        <v>11</v>
      </c>
      <c r="BC34" s="241">
        <v>4.4395359000000001</v>
      </c>
      <c r="BD34" s="248"/>
      <c r="BG34" s="248"/>
    </row>
    <row r="35" spans="1:59" ht="15" customHeight="1" x14ac:dyDescent="0.25">
      <c r="A35" s="239">
        <v>31</v>
      </c>
      <c r="B35" s="115" t="s">
        <v>241</v>
      </c>
      <c r="C35" s="115"/>
      <c r="D35" s="240">
        <v>0</v>
      </c>
      <c r="E35" s="115"/>
      <c r="F35" s="240">
        <v>0</v>
      </c>
      <c r="G35" s="115"/>
      <c r="H35" s="240">
        <v>0</v>
      </c>
      <c r="I35" s="115"/>
      <c r="J35" s="240">
        <v>0</v>
      </c>
      <c r="K35" s="115"/>
      <c r="L35" s="240">
        <v>0</v>
      </c>
      <c r="M35" s="115"/>
      <c r="N35" s="240">
        <v>0</v>
      </c>
      <c r="O35" s="115">
        <v>2</v>
      </c>
      <c r="P35" s="241">
        <v>1</v>
      </c>
      <c r="Q35" s="242"/>
      <c r="R35" s="240">
        <v>0</v>
      </c>
      <c r="S35" s="115"/>
      <c r="T35" s="240">
        <v>0</v>
      </c>
      <c r="U35" s="240">
        <f t="shared" si="0"/>
        <v>2</v>
      </c>
      <c r="V35" s="240">
        <f t="shared" si="0"/>
        <v>1</v>
      </c>
      <c r="W35" s="243">
        <v>2</v>
      </c>
      <c r="X35" s="240">
        <v>0.99997999999999998</v>
      </c>
      <c r="Y35" s="115">
        <v>2</v>
      </c>
      <c r="Z35" s="240">
        <v>7.3855599999999993E-2</v>
      </c>
      <c r="AA35" s="115">
        <v>1</v>
      </c>
      <c r="AB35" s="241">
        <v>1.0368219000000001</v>
      </c>
      <c r="AC35" s="249"/>
      <c r="AD35" s="240">
        <v>0</v>
      </c>
      <c r="AE35" s="240"/>
      <c r="AF35" s="240">
        <v>0</v>
      </c>
      <c r="AG35" s="240"/>
      <c r="AH35" s="240">
        <v>0</v>
      </c>
      <c r="AI35" s="240"/>
      <c r="AJ35" s="244"/>
      <c r="AK35" s="240"/>
      <c r="AL35" s="240"/>
      <c r="AM35" s="245"/>
      <c r="AN35" s="240"/>
      <c r="AO35" s="245"/>
      <c r="AP35" s="240"/>
      <c r="AQ35" s="245"/>
      <c r="AR35" s="240"/>
      <c r="AS35" s="245">
        <v>3</v>
      </c>
      <c r="AT35" s="241">
        <v>3.1106574999999999</v>
      </c>
      <c r="AU35" s="246"/>
      <c r="AV35" s="246"/>
      <c r="AW35" s="246"/>
      <c r="AX35" s="247">
        <v>3</v>
      </c>
      <c r="AY35" s="246">
        <v>3.1106574999999999</v>
      </c>
      <c r="AZ35" s="246"/>
      <c r="BA35" s="246"/>
      <c r="BB35" s="240">
        <v>3</v>
      </c>
      <c r="BC35" s="241">
        <v>3.1106574999999999</v>
      </c>
      <c r="BD35" s="248"/>
      <c r="BG35" s="248"/>
    </row>
    <row r="36" spans="1:59" ht="15" customHeight="1" x14ac:dyDescent="0.25">
      <c r="A36" s="239">
        <v>32</v>
      </c>
      <c r="B36" s="115" t="s">
        <v>562</v>
      </c>
      <c r="C36" s="115"/>
      <c r="D36" s="240">
        <v>0</v>
      </c>
      <c r="E36" s="115"/>
      <c r="F36" s="240">
        <v>0</v>
      </c>
      <c r="G36" s="115"/>
      <c r="H36" s="240">
        <v>0</v>
      </c>
      <c r="I36" s="115"/>
      <c r="J36" s="240">
        <v>0</v>
      </c>
      <c r="K36" s="115"/>
      <c r="L36" s="240">
        <v>0</v>
      </c>
      <c r="M36" s="115">
        <v>3</v>
      </c>
      <c r="N36" s="240">
        <v>0.13185910000000001</v>
      </c>
      <c r="O36" s="115">
        <v>4</v>
      </c>
      <c r="P36" s="241">
        <v>1.49327E-2</v>
      </c>
      <c r="Q36" s="242">
        <v>2</v>
      </c>
      <c r="R36" s="240">
        <v>0.25041849999999999</v>
      </c>
      <c r="S36" s="115"/>
      <c r="T36" s="240">
        <v>0</v>
      </c>
      <c r="U36" s="240">
        <f t="shared" si="0"/>
        <v>9</v>
      </c>
      <c r="V36" s="240">
        <f t="shared" si="0"/>
        <v>0.39721030000000002</v>
      </c>
      <c r="W36" s="115"/>
      <c r="X36" s="240">
        <v>0</v>
      </c>
      <c r="Y36" s="240"/>
      <c r="Z36" s="240"/>
      <c r="AA36" s="240"/>
      <c r="AB36" s="241"/>
      <c r="AC36" s="242">
        <v>2</v>
      </c>
      <c r="AD36" s="240">
        <v>2.649E-2</v>
      </c>
      <c r="AE36" s="240"/>
      <c r="AF36" s="240">
        <v>0</v>
      </c>
      <c r="AG36" s="115">
        <v>934</v>
      </c>
      <c r="AH36" s="240">
        <v>467.94346079999991</v>
      </c>
      <c r="AI36" s="240"/>
      <c r="AJ36" s="244"/>
      <c r="AK36" s="115">
        <v>240</v>
      </c>
      <c r="AL36" s="240">
        <v>65.599660500000013</v>
      </c>
      <c r="AM36" s="245">
        <v>33</v>
      </c>
      <c r="AN36" s="240">
        <v>15.417517800000001</v>
      </c>
      <c r="AO36" s="245"/>
      <c r="AP36" s="240"/>
      <c r="AQ36" s="245">
        <v>4</v>
      </c>
      <c r="AR36" s="240">
        <v>4.1333880000000001</v>
      </c>
      <c r="AS36" s="245">
        <v>1185</v>
      </c>
      <c r="AT36" s="241">
        <v>533.96682159999989</v>
      </c>
      <c r="AU36" s="246"/>
      <c r="AV36" s="246"/>
      <c r="AW36" s="246"/>
      <c r="AX36" s="247">
        <v>1185</v>
      </c>
      <c r="AY36" s="246">
        <v>533.96682159999989</v>
      </c>
      <c r="AZ36" s="246"/>
      <c r="BA36" s="246"/>
      <c r="BB36" s="240">
        <v>945</v>
      </c>
      <c r="BC36" s="241">
        <v>468.36716109999992</v>
      </c>
      <c r="BD36" s="248"/>
      <c r="BG36" s="248"/>
    </row>
    <row r="37" spans="1:59" ht="15" customHeight="1" x14ac:dyDescent="0.25">
      <c r="A37" s="239">
        <v>33</v>
      </c>
      <c r="B37" s="115" t="s">
        <v>242</v>
      </c>
      <c r="C37" s="115"/>
      <c r="D37" s="240"/>
      <c r="E37" s="115"/>
      <c r="F37" s="240"/>
      <c r="G37" s="115"/>
      <c r="H37" s="240"/>
      <c r="I37" s="115"/>
      <c r="J37" s="240"/>
      <c r="K37" s="115"/>
      <c r="L37" s="240"/>
      <c r="M37" s="115"/>
      <c r="N37" s="240"/>
      <c r="O37" s="115"/>
      <c r="P37" s="241"/>
      <c r="Q37" s="242"/>
      <c r="R37" s="240"/>
      <c r="S37" s="115"/>
      <c r="T37" s="240"/>
      <c r="U37" s="240"/>
      <c r="V37" s="240"/>
      <c r="W37" s="115"/>
      <c r="X37" s="240"/>
      <c r="Y37" s="240"/>
      <c r="Z37" s="240"/>
      <c r="AA37" s="240"/>
      <c r="AB37" s="241"/>
      <c r="AC37" s="250"/>
      <c r="AD37" s="251"/>
      <c r="AE37" s="251"/>
      <c r="AF37" s="240">
        <v>0</v>
      </c>
      <c r="AG37" s="115">
        <v>266</v>
      </c>
      <c r="AH37" s="240">
        <v>195.34552450000004</v>
      </c>
      <c r="AI37" s="240"/>
      <c r="AJ37" s="244"/>
      <c r="AK37" s="115">
        <v>18</v>
      </c>
      <c r="AL37" s="240">
        <v>9.0313030000000012</v>
      </c>
      <c r="AM37" s="245">
        <v>41</v>
      </c>
      <c r="AN37" s="240">
        <v>19.866727699999998</v>
      </c>
      <c r="AO37" s="245">
        <v>41</v>
      </c>
      <c r="AP37" s="240">
        <v>0.11538040000000001</v>
      </c>
      <c r="AQ37" s="245">
        <v>1</v>
      </c>
      <c r="AR37" s="240">
        <v>1.5032000000000001</v>
      </c>
      <c r="AS37" s="245">
        <v>284</v>
      </c>
      <c r="AT37" s="241">
        <v>204.49220790000004</v>
      </c>
      <c r="AU37" s="246"/>
      <c r="AV37" s="246"/>
      <c r="AW37" s="246"/>
      <c r="AX37" s="247">
        <v>284</v>
      </c>
      <c r="AY37" s="246">
        <v>204.49220790000004</v>
      </c>
      <c r="AZ37" s="246"/>
      <c r="BA37" s="246"/>
      <c r="BB37" s="240">
        <v>266</v>
      </c>
      <c r="BC37" s="241">
        <v>195.34552450000004</v>
      </c>
      <c r="BD37" s="248"/>
      <c r="BG37" s="248"/>
    </row>
    <row r="38" spans="1:59" ht="15" customHeight="1" x14ac:dyDescent="0.25">
      <c r="A38" s="239">
        <v>34</v>
      </c>
      <c r="B38" s="115" t="s">
        <v>215</v>
      </c>
      <c r="C38" s="115"/>
      <c r="D38" s="240"/>
      <c r="E38" s="115"/>
      <c r="F38" s="240"/>
      <c r="G38" s="115"/>
      <c r="H38" s="240"/>
      <c r="I38" s="115"/>
      <c r="J38" s="240"/>
      <c r="K38" s="115"/>
      <c r="L38" s="240"/>
      <c r="M38" s="115"/>
      <c r="N38" s="240"/>
      <c r="O38" s="115"/>
      <c r="P38" s="241"/>
      <c r="Q38" s="242"/>
      <c r="R38" s="240"/>
      <c r="S38" s="115"/>
      <c r="T38" s="240"/>
      <c r="U38" s="240"/>
      <c r="V38" s="240"/>
      <c r="W38" s="115"/>
      <c r="X38" s="240"/>
      <c r="Y38" s="240"/>
      <c r="Z38" s="240"/>
      <c r="AA38" s="240"/>
      <c r="AB38" s="241"/>
      <c r="AC38" s="250"/>
      <c r="AD38" s="251"/>
      <c r="AE38" s="251"/>
      <c r="AF38" s="240">
        <v>0</v>
      </c>
      <c r="AG38" s="115">
        <v>40</v>
      </c>
      <c r="AH38" s="240">
        <v>69.419216500000005</v>
      </c>
      <c r="AI38" s="240"/>
      <c r="AJ38" s="244"/>
      <c r="AK38" s="240"/>
      <c r="AL38" s="240"/>
      <c r="AM38" s="245"/>
      <c r="AN38" s="240"/>
      <c r="AO38" s="245"/>
      <c r="AP38" s="240"/>
      <c r="AQ38" s="245"/>
      <c r="AR38" s="240"/>
      <c r="AS38" s="245">
        <v>40</v>
      </c>
      <c r="AT38" s="241">
        <v>69.419216500000005</v>
      </c>
      <c r="AU38" s="246"/>
      <c r="AV38" s="246"/>
      <c r="AW38" s="246"/>
      <c r="AX38" s="247">
        <v>40</v>
      </c>
      <c r="AY38" s="246">
        <v>69.419216500000005</v>
      </c>
      <c r="AZ38" s="246"/>
      <c r="BA38" s="246"/>
      <c r="BB38" s="240">
        <v>40</v>
      </c>
      <c r="BC38" s="241">
        <v>69.419216500000005</v>
      </c>
      <c r="BD38" s="248"/>
      <c r="BG38" s="248"/>
    </row>
    <row r="39" spans="1:59" ht="15" customHeight="1" x14ac:dyDescent="0.25">
      <c r="A39" s="239">
        <v>35</v>
      </c>
      <c r="B39" s="115" t="s">
        <v>217</v>
      </c>
      <c r="C39" s="115"/>
      <c r="D39" s="240"/>
      <c r="E39" s="115"/>
      <c r="F39" s="240"/>
      <c r="G39" s="115"/>
      <c r="H39" s="240"/>
      <c r="I39" s="115"/>
      <c r="J39" s="240"/>
      <c r="K39" s="115"/>
      <c r="L39" s="240"/>
      <c r="M39" s="115"/>
      <c r="N39" s="240"/>
      <c r="O39" s="115"/>
      <c r="P39" s="241"/>
      <c r="Q39" s="242"/>
      <c r="R39" s="240"/>
      <c r="S39" s="115"/>
      <c r="T39" s="240"/>
      <c r="U39" s="240"/>
      <c r="V39" s="240"/>
      <c r="W39" s="115"/>
      <c r="X39" s="240"/>
      <c r="Y39" s="240"/>
      <c r="Z39" s="240"/>
      <c r="AA39" s="240"/>
      <c r="AB39" s="241"/>
      <c r="AC39" s="250"/>
      <c r="AD39" s="251"/>
      <c r="AE39" s="251"/>
      <c r="AF39" s="240">
        <v>0</v>
      </c>
      <c r="AG39" s="115">
        <v>3</v>
      </c>
      <c r="AH39" s="240">
        <v>0.5</v>
      </c>
      <c r="AI39" s="240"/>
      <c r="AJ39" s="244"/>
      <c r="AK39" s="115">
        <v>1</v>
      </c>
      <c r="AL39" s="240">
        <v>0.75</v>
      </c>
      <c r="AM39" s="245"/>
      <c r="AN39" s="240"/>
      <c r="AO39" s="245"/>
      <c r="AP39" s="240"/>
      <c r="AQ39" s="245"/>
      <c r="AR39" s="240"/>
      <c r="AS39" s="245">
        <v>4</v>
      </c>
      <c r="AT39" s="241">
        <v>1.25</v>
      </c>
      <c r="AU39" s="246"/>
      <c r="AV39" s="246"/>
      <c r="AW39" s="246"/>
      <c r="AX39" s="247">
        <v>4</v>
      </c>
      <c r="AY39" s="246">
        <v>1.25</v>
      </c>
      <c r="AZ39" s="246"/>
      <c r="BA39" s="246"/>
      <c r="BB39" s="240">
        <v>3</v>
      </c>
      <c r="BC39" s="241">
        <v>0.5</v>
      </c>
      <c r="BD39" s="248"/>
      <c r="BG39" s="248"/>
    </row>
    <row r="40" spans="1:59" ht="15" customHeight="1" thickBot="1" x14ac:dyDescent="0.3">
      <c r="A40" s="252"/>
      <c r="B40" s="253" t="s">
        <v>158</v>
      </c>
      <c r="C40" s="254">
        <f>SUM(C5:C36)</f>
        <v>627</v>
      </c>
      <c r="D40" s="255">
        <f>SUM(D5:D36)</f>
        <v>292.90409690000001</v>
      </c>
      <c r="E40" s="256">
        <f>SUM(E5:E36)</f>
        <v>57758</v>
      </c>
      <c r="F40" s="257">
        <f t="shared" ref="F40:X40" si="1">SUM(F5:F36)</f>
        <v>25778.430139299995</v>
      </c>
      <c r="G40" s="256">
        <f t="shared" si="1"/>
        <v>21020</v>
      </c>
      <c r="H40" s="257">
        <f t="shared" si="1"/>
        <v>9568.2349148000067</v>
      </c>
      <c r="I40" s="256">
        <f t="shared" si="1"/>
        <v>70720</v>
      </c>
      <c r="J40" s="257">
        <f t="shared" si="1"/>
        <v>31611.143439199976</v>
      </c>
      <c r="K40" s="256">
        <f t="shared" si="1"/>
        <v>38295</v>
      </c>
      <c r="L40" s="257">
        <f t="shared" si="1"/>
        <v>17115.43152889999</v>
      </c>
      <c r="M40" s="256">
        <f t="shared" si="1"/>
        <v>256343</v>
      </c>
      <c r="N40" s="257">
        <f t="shared" si="1"/>
        <v>78280.07350089986</v>
      </c>
      <c r="O40" s="256">
        <f t="shared" si="1"/>
        <v>201488</v>
      </c>
      <c r="P40" s="258">
        <f t="shared" si="1"/>
        <v>73751.012454399985</v>
      </c>
      <c r="Q40" s="259">
        <f t="shared" si="1"/>
        <v>64606</v>
      </c>
      <c r="R40" s="257">
        <f t="shared" si="1"/>
        <v>23302.184381199972</v>
      </c>
      <c r="S40" s="256">
        <f t="shared" si="1"/>
        <v>38234</v>
      </c>
      <c r="T40" s="257">
        <f t="shared" si="1"/>
        <v>13885.939312100007</v>
      </c>
      <c r="U40" s="257">
        <f t="shared" si="0"/>
        <v>749091</v>
      </c>
      <c r="V40" s="257">
        <f t="shared" si="0"/>
        <v>273585.35376769979</v>
      </c>
      <c r="W40" s="256">
        <f t="shared" si="1"/>
        <v>317852</v>
      </c>
      <c r="X40" s="257">
        <f t="shared" si="1"/>
        <v>119429.25423749986</v>
      </c>
      <c r="Y40" s="257">
        <f>SUM(Y5:Y36)</f>
        <v>357876</v>
      </c>
      <c r="Z40" s="257">
        <f>SUM(Z5:Z36)</f>
        <v>136716.58396270033</v>
      </c>
      <c r="AA40" s="256">
        <f>SUM(AA5:AA36)</f>
        <v>67458</v>
      </c>
      <c r="AB40" s="258">
        <f>SUM(AB5:AB36)</f>
        <v>43711.905026700129</v>
      </c>
      <c r="AC40" s="260">
        <f>SUM(AC5:AC36)</f>
        <v>62332</v>
      </c>
      <c r="AD40" s="257">
        <v>40439.688305000149</v>
      </c>
      <c r="AE40" s="257">
        <f>SUM(AE5:AE36)</f>
        <v>232097</v>
      </c>
      <c r="AF40" s="257">
        <v>37216.4896104</v>
      </c>
      <c r="AG40" s="257">
        <v>37711</v>
      </c>
      <c r="AH40" s="257">
        <v>34845.821476299985</v>
      </c>
      <c r="AI40" s="261">
        <v>29482</v>
      </c>
      <c r="AJ40" s="262">
        <v>16382.633252599924</v>
      </c>
      <c r="AK40" s="257">
        <f>SUM(AK5:AK39)</f>
        <v>16186</v>
      </c>
      <c r="AL40" s="257">
        <f>SUM(AL5:AL39)</f>
        <v>13713.092157400002</v>
      </c>
      <c r="AM40" s="256">
        <f>SUM(AM5:AM39)</f>
        <v>34081</v>
      </c>
      <c r="AN40" s="257">
        <f>SUM(AN5:AN39)</f>
        <v>14011.383171099991</v>
      </c>
      <c r="AO40" s="256">
        <v>33891</v>
      </c>
      <c r="AP40" s="257">
        <v>8153.5634667999993</v>
      </c>
      <c r="AQ40" s="256">
        <f>SUM(AQ5:AQ39)</f>
        <v>13494</v>
      </c>
      <c r="AR40" s="257">
        <f>SUM(AR5:AR39)</f>
        <v>6559.1325022999954</v>
      </c>
      <c r="AS40" s="256">
        <v>962260</v>
      </c>
      <c r="AT40" s="258">
        <v>724194.38526310027</v>
      </c>
      <c r="AU40" s="246"/>
      <c r="AV40" s="246"/>
      <c r="AW40" s="246"/>
      <c r="AX40" s="247">
        <v>962260</v>
      </c>
      <c r="AY40" s="246">
        <v>724194.38526310027</v>
      </c>
      <c r="AZ40" s="246"/>
      <c r="BA40" s="246"/>
      <c r="BB40" s="257">
        <v>946074</v>
      </c>
      <c r="BC40" s="258">
        <v>702327.72963890026</v>
      </c>
      <c r="BD40" s="248"/>
      <c r="BG40" s="248"/>
    </row>
    <row r="45" spans="1:59" x14ac:dyDescent="0.25">
      <c r="AS45" s="248"/>
      <c r="BB45" s="248"/>
    </row>
    <row r="46" spans="1:59" x14ac:dyDescent="0.25">
      <c r="AE46"/>
    </row>
  </sheetData>
  <mergeCells count="28">
    <mergeCell ref="W3:X3"/>
    <mergeCell ref="C1:P1"/>
    <mergeCell ref="Q1:AB1"/>
    <mergeCell ref="AC1:AT1"/>
    <mergeCell ref="C2:E2"/>
    <mergeCell ref="Q2:T2"/>
    <mergeCell ref="C3:D3"/>
    <mergeCell ref="E3:F3"/>
    <mergeCell ref="G3:H3"/>
    <mergeCell ref="I3:J3"/>
    <mergeCell ref="K3:L3"/>
    <mergeCell ref="M3:N3"/>
    <mergeCell ref="O3:P3"/>
    <mergeCell ref="Q3:R3"/>
    <mergeCell ref="S3:T3"/>
    <mergeCell ref="U3:V3"/>
    <mergeCell ref="BB3:BC3"/>
    <mergeCell ref="Y3:Z3"/>
    <mergeCell ref="AA3:AB3"/>
    <mergeCell ref="AC3:AD3"/>
    <mergeCell ref="AE3:AF3"/>
    <mergeCell ref="AG3:AH3"/>
    <mergeCell ref="AI3:AJ3"/>
    <mergeCell ref="AK3:AL3"/>
    <mergeCell ref="AM3:AN3"/>
    <mergeCell ref="AO3:AP3"/>
    <mergeCell ref="AQ3:AR3"/>
    <mergeCell ref="AS3:AT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J7" sqref="J7"/>
    </sheetView>
  </sheetViews>
  <sheetFormatPr defaultRowHeight="15" x14ac:dyDescent="0.25"/>
  <cols>
    <col min="1" max="1" width="7.140625" style="265" customWidth="1"/>
    <col min="2" max="2" width="34.85546875" style="264" bestFit="1" customWidth="1"/>
    <col min="3" max="3" width="10.85546875" style="264" customWidth="1"/>
    <col min="4" max="4" width="9.28515625" style="264" customWidth="1"/>
    <col min="5" max="5" width="9.85546875" style="264" customWidth="1"/>
    <col min="6" max="6" width="8" style="264" customWidth="1"/>
    <col min="7" max="16384" width="9.140625" style="264"/>
  </cols>
  <sheetData>
    <row r="1" spans="1:6" x14ac:dyDescent="0.25">
      <c r="A1" s="870" t="s">
        <v>563</v>
      </c>
      <c r="B1" s="870"/>
      <c r="C1" s="870"/>
      <c r="D1" s="870"/>
      <c r="E1" s="870"/>
      <c r="F1" s="870"/>
    </row>
    <row r="3" spans="1:6" x14ac:dyDescent="0.25">
      <c r="A3" s="871" t="s">
        <v>564</v>
      </c>
      <c r="B3" s="871"/>
      <c r="C3" s="871"/>
      <c r="D3" s="871"/>
      <c r="E3" s="871"/>
      <c r="F3" s="871"/>
    </row>
    <row r="4" spans="1:6" ht="15.75" thickBot="1" x14ac:dyDescent="0.3"/>
    <row r="5" spans="1:6" s="269" customFormat="1" ht="45" x14ac:dyDescent="0.25">
      <c r="A5" s="266" t="s">
        <v>536</v>
      </c>
      <c r="B5" s="267" t="s">
        <v>565</v>
      </c>
      <c r="C5" s="267" t="s">
        <v>566</v>
      </c>
      <c r="D5" s="267" t="s">
        <v>567</v>
      </c>
      <c r="E5" s="267" t="s">
        <v>568</v>
      </c>
      <c r="F5" s="268" t="s">
        <v>232</v>
      </c>
    </row>
    <row r="6" spans="1:6" s="274" customFormat="1" x14ac:dyDescent="0.25">
      <c r="A6" s="270">
        <v>1</v>
      </c>
      <c r="B6" s="271" t="s">
        <v>559</v>
      </c>
      <c r="C6" s="272">
        <v>2</v>
      </c>
      <c r="D6" s="272"/>
      <c r="E6" s="272"/>
      <c r="F6" s="273">
        <v>2</v>
      </c>
    </row>
    <row r="7" spans="1:6" s="274" customFormat="1" x14ac:dyDescent="0.25">
      <c r="A7" s="270">
        <v>2</v>
      </c>
      <c r="B7" s="271" t="s">
        <v>555</v>
      </c>
      <c r="C7" s="272">
        <v>20</v>
      </c>
      <c r="D7" s="272">
        <v>1</v>
      </c>
      <c r="E7" s="272">
        <v>25</v>
      </c>
      <c r="F7" s="273">
        <v>46</v>
      </c>
    </row>
    <row r="8" spans="1:6" s="274" customFormat="1" x14ac:dyDescent="0.25">
      <c r="A8" s="270">
        <v>3</v>
      </c>
      <c r="B8" s="271" t="s">
        <v>552</v>
      </c>
      <c r="C8" s="272">
        <v>66</v>
      </c>
      <c r="D8" s="272">
        <v>37</v>
      </c>
      <c r="E8" s="272">
        <v>0</v>
      </c>
      <c r="F8" s="273">
        <v>103</v>
      </c>
    </row>
    <row r="9" spans="1:6" s="274" customFormat="1" x14ac:dyDescent="0.25">
      <c r="A9" s="270">
        <v>4</v>
      </c>
      <c r="B9" s="271" t="s">
        <v>562</v>
      </c>
      <c r="C9" s="272">
        <v>14</v>
      </c>
      <c r="D9" s="272">
        <v>0</v>
      </c>
      <c r="E9" s="272">
        <v>40</v>
      </c>
      <c r="F9" s="273">
        <v>54</v>
      </c>
    </row>
    <row r="10" spans="1:6" s="274" customFormat="1" x14ac:dyDescent="0.25">
      <c r="A10" s="270">
        <v>5</v>
      </c>
      <c r="B10" s="271" t="s">
        <v>549</v>
      </c>
      <c r="C10" s="272">
        <v>12</v>
      </c>
      <c r="D10" s="272">
        <v>35</v>
      </c>
      <c r="E10" s="272">
        <v>191</v>
      </c>
      <c r="F10" s="273">
        <v>238</v>
      </c>
    </row>
    <row r="11" spans="1:6" s="274" customFormat="1" x14ac:dyDescent="0.25">
      <c r="A11" s="270">
        <v>6</v>
      </c>
      <c r="B11" s="271" t="s">
        <v>210</v>
      </c>
      <c r="C11" s="272">
        <v>0</v>
      </c>
      <c r="D11" s="272">
        <v>0</v>
      </c>
      <c r="E11" s="272">
        <v>94</v>
      </c>
      <c r="F11" s="273">
        <v>94</v>
      </c>
    </row>
    <row r="12" spans="1:6" s="274" customFormat="1" x14ac:dyDescent="0.25">
      <c r="A12" s="270">
        <v>7</v>
      </c>
      <c r="B12" s="271" t="s">
        <v>542</v>
      </c>
      <c r="C12" s="272">
        <v>1846</v>
      </c>
      <c r="D12" s="272">
        <v>259</v>
      </c>
      <c r="E12" s="272">
        <v>7059</v>
      </c>
      <c r="F12" s="273">
        <v>9164</v>
      </c>
    </row>
    <row r="13" spans="1:6" s="274" customFormat="1" x14ac:dyDescent="0.25">
      <c r="A13" s="270">
        <v>8</v>
      </c>
      <c r="B13" s="271" t="s">
        <v>550</v>
      </c>
      <c r="C13" s="272">
        <v>37</v>
      </c>
      <c r="D13" s="272">
        <v>7</v>
      </c>
      <c r="E13" s="272">
        <v>218</v>
      </c>
      <c r="F13" s="273">
        <v>262</v>
      </c>
    </row>
    <row r="14" spans="1:6" s="274" customFormat="1" x14ac:dyDescent="0.25">
      <c r="A14" s="270">
        <v>9</v>
      </c>
      <c r="B14" s="271" t="s">
        <v>547</v>
      </c>
      <c r="C14" s="272">
        <v>614</v>
      </c>
      <c r="D14" s="272">
        <v>68</v>
      </c>
      <c r="E14" s="272">
        <v>3475</v>
      </c>
      <c r="F14" s="273">
        <v>4157</v>
      </c>
    </row>
    <row r="15" spans="1:6" s="274" customFormat="1" x14ac:dyDescent="0.25">
      <c r="A15" s="270">
        <v>10</v>
      </c>
      <c r="B15" s="271" t="s">
        <v>557</v>
      </c>
      <c r="C15" s="272">
        <v>2</v>
      </c>
      <c r="D15" s="272">
        <v>0</v>
      </c>
      <c r="E15" s="272">
        <v>0</v>
      </c>
      <c r="F15" s="273">
        <v>2</v>
      </c>
    </row>
    <row r="16" spans="1:6" s="274" customFormat="1" x14ac:dyDescent="0.25">
      <c r="A16" s="270">
        <v>11</v>
      </c>
      <c r="B16" s="271" t="s">
        <v>561</v>
      </c>
      <c r="C16" s="272">
        <v>12</v>
      </c>
      <c r="D16" s="272">
        <v>13</v>
      </c>
      <c r="E16" s="272">
        <v>27</v>
      </c>
      <c r="F16" s="273">
        <v>52</v>
      </c>
    </row>
    <row r="17" spans="1:6" s="274" customFormat="1" x14ac:dyDescent="0.25">
      <c r="A17" s="270">
        <v>12</v>
      </c>
      <c r="B17" s="271" t="s">
        <v>242</v>
      </c>
      <c r="C17" s="272">
        <v>0</v>
      </c>
      <c r="D17" s="272">
        <v>0</v>
      </c>
      <c r="E17" s="272">
        <v>42</v>
      </c>
      <c r="F17" s="273">
        <v>42</v>
      </c>
    </row>
    <row r="18" spans="1:6" s="274" customFormat="1" x14ac:dyDescent="0.25">
      <c r="A18" s="270">
        <v>13</v>
      </c>
      <c r="B18" s="271" t="s">
        <v>220</v>
      </c>
      <c r="C18" s="272">
        <v>32</v>
      </c>
      <c r="D18" s="272">
        <v>0</v>
      </c>
      <c r="E18" s="272">
        <v>245</v>
      </c>
      <c r="F18" s="273">
        <v>277</v>
      </c>
    </row>
    <row r="19" spans="1:6" s="274" customFormat="1" x14ac:dyDescent="0.25">
      <c r="A19" s="270">
        <v>14</v>
      </c>
      <c r="B19" s="271" t="s">
        <v>328</v>
      </c>
      <c r="C19" s="272">
        <v>73</v>
      </c>
      <c r="D19" s="272">
        <v>7</v>
      </c>
      <c r="E19" s="272">
        <v>0</v>
      </c>
      <c r="F19" s="273">
        <v>80</v>
      </c>
    </row>
    <row r="20" spans="1:6" s="274" customFormat="1" x14ac:dyDescent="0.25">
      <c r="A20" s="270">
        <v>15</v>
      </c>
      <c r="B20" s="271" t="s">
        <v>554</v>
      </c>
      <c r="C20" s="272">
        <v>16</v>
      </c>
      <c r="D20" s="272">
        <v>88</v>
      </c>
      <c r="E20" s="272">
        <v>46</v>
      </c>
      <c r="F20" s="273">
        <v>150</v>
      </c>
    </row>
    <row r="21" spans="1:6" s="274" customFormat="1" x14ac:dyDescent="0.25">
      <c r="A21" s="270">
        <v>16</v>
      </c>
      <c r="B21" s="271" t="s">
        <v>553</v>
      </c>
      <c r="C21" s="272">
        <v>571</v>
      </c>
      <c r="D21" s="272">
        <v>50</v>
      </c>
      <c r="E21" s="272">
        <v>261</v>
      </c>
      <c r="F21" s="273">
        <v>882</v>
      </c>
    </row>
    <row r="22" spans="1:6" s="274" customFormat="1" x14ac:dyDescent="0.25">
      <c r="A22" s="270">
        <v>17</v>
      </c>
      <c r="B22" s="271" t="s">
        <v>25</v>
      </c>
      <c r="C22" s="272">
        <v>75</v>
      </c>
      <c r="D22" s="272">
        <v>7</v>
      </c>
      <c r="E22" s="272">
        <v>536</v>
      </c>
      <c r="F22" s="273">
        <v>618</v>
      </c>
    </row>
    <row r="23" spans="1:6" s="274" customFormat="1" x14ac:dyDescent="0.25">
      <c r="A23" s="270">
        <v>18</v>
      </c>
      <c r="B23" s="271" t="s">
        <v>33</v>
      </c>
      <c r="C23" s="272">
        <v>121</v>
      </c>
      <c r="D23" s="272">
        <v>17</v>
      </c>
      <c r="E23" s="272">
        <v>747</v>
      </c>
      <c r="F23" s="273">
        <v>885</v>
      </c>
    </row>
    <row r="24" spans="1:6" s="274" customFormat="1" x14ac:dyDescent="0.25">
      <c r="A24" s="270">
        <v>19</v>
      </c>
      <c r="B24" s="271" t="s">
        <v>541</v>
      </c>
      <c r="C24" s="272">
        <v>4</v>
      </c>
      <c r="D24" s="272">
        <v>0</v>
      </c>
      <c r="E24" s="272">
        <v>15083</v>
      </c>
      <c r="F24" s="273">
        <v>15087</v>
      </c>
    </row>
    <row r="25" spans="1:6" s="274" customFormat="1" x14ac:dyDescent="0.25">
      <c r="A25" s="270">
        <v>20</v>
      </c>
      <c r="B25" s="271" t="s">
        <v>569</v>
      </c>
      <c r="C25" s="272">
        <v>16</v>
      </c>
      <c r="D25" s="272">
        <v>22</v>
      </c>
      <c r="E25" s="272">
        <v>0</v>
      </c>
      <c r="F25" s="273">
        <v>38</v>
      </c>
    </row>
    <row r="26" spans="1:6" s="274" customFormat="1" x14ac:dyDescent="0.25">
      <c r="A26" s="270">
        <v>21</v>
      </c>
      <c r="B26" s="271" t="s">
        <v>544</v>
      </c>
      <c r="C26" s="272">
        <v>155</v>
      </c>
      <c r="D26" s="272">
        <v>484</v>
      </c>
      <c r="E26" s="272">
        <v>5613</v>
      </c>
      <c r="F26" s="273">
        <v>6252</v>
      </c>
    </row>
    <row r="27" spans="1:6" s="274" customFormat="1" x14ac:dyDescent="0.25">
      <c r="A27" s="270">
        <v>22</v>
      </c>
      <c r="B27" s="271" t="s">
        <v>558</v>
      </c>
      <c r="C27" s="272">
        <v>0</v>
      </c>
      <c r="D27" s="272">
        <v>0</v>
      </c>
      <c r="E27" s="272">
        <v>35</v>
      </c>
      <c r="F27" s="273">
        <v>35</v>
      </c>
    </row>
    <row r="28" spans="1:6" s="274" customFormat="1" x14ac:dyDescent="0.25">
      <c r="A28" s="270">
        <v>23</v>
      </c>
      <c r="B28" s="271" t="s">
        <v>246</v>
      </c>
      <c r="C28" s="272">
        <v>0</v>
      </c>
      <c r="D28" s="272">
        <v>0</v>
      </c>
      <c r="E28" s="272">
        <v>4</v>
      </c>
      <c r="F28" s="273">
        <v>4</v>
      </c>
    </row>
    <row r="29" spans="1:6" s="274" customFormat="1" x14ac:dyDescent="0.25">
      <c r="A29" s="270">
        <v>24</v>
      </c>
      <c r="B29" s="271" t="s">
        <v>239</v>
      </c>
      <c r="C29" s="272">
        <v>10</v>
      </c>
      <c r="D29" s="272">
        <v>6</v>
      </c>
      <c r="E29" s="272">
        <v>20</v>
      </c>
      <c r="F29" s="273">
        <v>36</v>
      </c>
    </row>
    <row r="30" spans="1:6" s="274" customFormat="1" x14ac:dyDescent="0.25">
      <c r="A30" s="270">
        <v>25</v>
      </c>
      <c r="B30" s="271" t="s">
        <v>540</v>
      </c>
      <c r="C30" s="272">
        <v>930</v>
      </c>
      <c r="D30" s="272">
        <v>155</v>
      </c>
      <c r="E30" s="272">
        <v>51251</v>
      </c>
      <c r="F30" s="273">
        <v>52336</v>
      </c>
    </row>
    <row r="31" spans="1:6" s="274" customFormat="1" x14ac:dyDescent="0.25">
      <c r="A31" s="270">
        <v>26</v>
      </c>
      <c r="B31" s="271" t="s">
        <v>551</v>
      </c>
      <c r="C31" s="272">
        <v>3</v>
      </c>
      <c r="D31" s="272">
        <v>1</v>
      </c>
      <c r="E31" s="272">
        <v>180</v>
      </c>
      <c r="F31" s="273">
        <v>184</v>
      </c>
    </row>
    <row r="32" spans="1:6" s="274" customFormat="1" x14ac:dyDescent="0.25">
      <c r="A32" s="270">
        <v>27</v>
      </c>
      <c r="B32" s="271" t="s">
        <v>556</v>
      </c>
      <c r="C32" s="272">
        <v>45</v>
      </c>
      <c r="D32" s="272">
        <v>10</v>
      </c>
      <c r="E32" s="272">
        <v>0</v>
      </c>
      <c r="F32" s="273">
        <v>55</v>
      </c>
    </row>
    <row r="33" spans="1:7" s="274" customFormat="1" x14ac:dyDescent="0.25">
      <c r="A33" s="270">
        <v>28</v>
      </c>
      <c r="B33" s="271" t="s">
        <v>543</v>
      </c>
      <c r="C33" s="272">
        <v>3733</v>
      </c>
      <c r="D33" s="272">
        <v>100</v>
      </c>
      <c r="E33" s="272">
        <v>13360</v>
      </c>
      <c r="F33" s="273">
        <v>17193</v>
      </c>
    </row>
    <row r="34" spans="1:7" s="274" customFormat="1" x14ac:dyDescent="0.25">
      <c r="A34" s="270">
        <v>29</v>
      </c>
      <c r="B34" s="271" t="s">
        <v>545</v>
      </c>
      <c r="C34" s="272">
        <v>526</v>
      </c>
      <c r="D34" s="272">
        <v>173</v>
      </c>
      <c r="E34" s="272">
        <v>5279</v>
      </c>
      <c r="F34" s="273">
        <v>5978</v>
      </c>
    </row>
    <row r="35" spans="1:7" s="274" customFormat="1" x14ac:dyDescent="0.25">
      <c r="A35" s="270">
        <v>30</v>
      </c>
      <c r="B35" s="271" t="s">
        <v>243</v>
      </c>
      <c r="C35" s="272">
        <v>0</v>
      </c>
      <c r="D35" s="272">
        <v>1</v>
      </c>
      <c r="E35" s="272">
        <v>0</v>
      </c>
      <c r="F35" s="273">
        <v>1</v>
      </c>
    </row>
    <row r="36" spans="1:7" s="274" customFormat="1" x14ac:dyDescent="0.25">
      <c r="A36" s="270">
        <v>31</v>
      </c>
      <c r="B36" s="271" t="s">
        <v>560</v>
      </c>
      <c r="C36" s="272">
        <v>1</v>
      </c>
      <c r="D36" s="272">
        <v>15</v>
      </c>
      <c r="E36" s="272">
        <v>146</v>
      </c>
      <c r="F36" s="273">
        <v>162</v>
      </c>
    </row>
    <row r="37" spans="1:7" s="274" customFormat="1" x14ac:dyDescent="0.25">
      <c r="A37" s="270">
        <v>32</v>
      </c>
      <c r="B37" s="271" t="s">
        <v>548</v>
      </c>
      <c r="C37" s="272">
        <v>91</v>
      </c>
      <c r="D37" s="272">
        <v>112</v>
      </c>
      <c r="E37" s="272">
        <v>357</v>
      </c>
      <c r="F37" s="273">
        <v>560</v>
      </c>
    </row>
    <row r="38" spans="1:7" s="274" customFormat="1" x14ac:dyDescent="0.25">
      <c r="A38" s="270">
        <v>33</v>
      </c>
      <c r="B38" s="271" t="s">
        <v>546</v>
      </c>
      <c r="C38" s="272">
        <v>583</v>
      </c>
      <c r="D38" s="272">
        <v>140</v>
      </c>
      <c r="E38" s="272">
        <v>2261</v>
      </c>
      <c r="F38" s="273">
        <v>2984</v>
      </c>
    </row>
    <row r="39" spans="1:7" s="269" customFormat="1" ht="15.75" thickBot="1" x14ac:dyDescent="0.3">
      <c r="A39" s="275"/>
      <c r="B39" s="276" t="s">
        <v>90</v>
      </c>
      <c r="C39" s="276">
        <f>SUM(C6:C38)</f>
        <v>9610</v>
      </c>
      <c r="D39" s="276">
        <f>SUM(D6:D38)</f>
        <v>1808</v>
      </c>
      <c r="E39" s="276">
        <f>SUM(E6:E38)</f>
        <v>106595</v>
      </c>
      <c r="F39" s="277">
        <f>SUM(F6:F38)</f>
        <v>118013</v>
      </c>
    </row>
    <row r="41" spans="1:7" x14ac:dyDescent="0.25">
      <c r="C41" s="278"/>
      <c r="D41" s="278"/>
      <c r="E41" s="278"/>
      <c r="F41" s="278"/>
    </row>
    <row r="43" spans="1:7" x14ac:dyDescent="0.25">
      <c r="C43" s="264">
        <f>C41-C39</f>
        <v>-9610</v>
      </c>
      <c r="D43" s="264">
        <f t="shared" ref="D43:G43" si="0">D41-D39</f>
        <v>-1808</v>
      </c>
      <c r="E43" s="264">
        <f t="shared" si="0"/>
        <v>-106595</v>
      </c>
      <c r="F43" s="264">
        <f t="shared" si="0"/>
        <v>-118013</v>
      </c>
      <c r="G43" s="264">
        <f t="shared" si="0"/>
        <v>0</v>
      </c>
    </row>
  </sheetData>
  <mergeCells count="2">
    <mergeCell ref="A1:F1"/>
    <mergeCell ref="A3:F3"/>
  </mergeCells>
  <conditionalFormatting sqref="B5:F12 C41:F41 B14:F38">
    <cfRule type="containsText" dxfId="1" priority="2" operator="containsText" text="bank">
      <formula>NOT(ISERROR(SEARCH("bank",B5)))</formula>
    </cfRule>
  </conditionalFormatting>
  <conditionalFormatting sqref="B13:F13">
    <cfRule type="containsText" dxfId="0" priority="1" operator="containsText" text="bank">
      <formula>NOT(ISERROR(SEARCH("bank",B13)))</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L9" sqref="L9"/>
    </sheetView>
  </sheetViews>
  <sheetFormatPr defaultRowHeight="14.25" x14ac:dyDescent="0.2"/>
  <cols>
    <col min="1" max="1" width="6.5703125" style="285" customWidth="1"/>
    <col min="2" max="2" width="34.5703125" style="286" bestFit="1" customWidth="1"/>
    <col min="3" max="3" width="13.7109375" style="286" customWidth="1"/>
    <col min="4" max="4" width="10.85546875" style="286" bestFit="1" customWidth="1"/>
    <col min="5" max="5" width="11.42578125" style="286" customWidth="1"/>
    <col min="6" max="16384" width="9.140625" style="286"/>
  </cols>
  <sheetData>
    <row r="1" spans="1:5" ht="15" x14ac:dyDescent="0.25">
      <c r="B1" s="872" t="s">
        <v>574</v>
      </c>
      <c r="C1" s="872"/>
      <c r="D1" s="872"/>
      <c r="E1" s="872"/>
    </row>
    <row r="2" spans="1:5" ht="15" thickBot="1" x14ac:dyDescent="0.25"/>
    <row r="3" spans="1:5" s="287" customFormat="1" ht="15" x14ac:dyDescent="0.25">
      <c r="A3" s="873" t="s">
        <v>575</v>
      </c>
      <c r="B3" s="874"/>
      <c r="C3" s="874"/>
      <c r="D3" s="874"/>
      <c r="E3" s="875"/>
    </row>
    <row r="4" spans="1:5" s="291" customFormat="1" ht="60" x14ac:dyDescent="0.25">
      <c r="A4" s="288" t="s">
        <v>536</v>
      </c>
      <c r="B4" s="289" t="s">
        <v>576</v>
      </c>
      <c r="C4" s="289" t="s">
        <v>577</v>
      </c>
      <c r="D4" s="289" t="s">
        <v>578</v>
      </c>
      <c r="E4" s="290" t="s">
        <v>579</v>
      </c>
    </row>
    <row r="5" spans="1:5" x14ac:dyDescent="0.2">
      <c r="A5" s="292">
        <v>1</v>
      </c>
      <c r="B5" s="293" t="s">
        <v>559</v>
      </c>
      <c r="C5" s="293">
        <v>58</v>
      </c>
      <c r="D5" s="293">
        <v>56</v>
      </c>
      <c r="E5" s="294">
        <v>2</v>
      </c>
    </row>
    <row r="6" spans="1:5" x14ac:dyDescent="0.2">
      <c r="A6" s="292">
        <v>2</v>
      </c>
      <c r="B6" s="293" t="s">
        <v>555</v>
      </c>
      <c r="C6" s="293">
        <v>2138</v>
      </c>
      <c r="D6" s="293">
        <v>2091</v>
      </c>
      <c r="E6" s="294">
        <v>47</v>
      </c>
    </row>
    <row r="7" spans="1:5" x14ac:dyDescent="0.2">
      <c r="A7" s="292">
        <v>3</v>
      </c>
      <c r="B7" s="293" t="s">
        <v>552</v>
      </c>
      <c r="C7" s="293">
        <v>4246</v>
      </c>
      <c r="D7" s="293">
        <v>4232</v>
      </c>
      <c r="E7" s="294">
        <v>14</v>
      </c>
    </row>
    <row r="8" spans="1:5" x14ac:dyDescent="0.2">
      <c r="A8" s="292">
        <v>4</v>
      </c>
      <c r="B8" s="293" t="s">
        <v>562</v>
      </c>
      <c r="C8" s="293">
        <v>1248</v>
      </c>
      <c r="D8" s="293">
        <v>1193</v>
      </c>
      <c r="E8" s="294">
        <v>55</v>
      </c>
    </row>
    <row r="9" spans="1:5" x14ac:dyDescent="0.2">
      <c r="A9" s="292">
        <v>5</v>
      </c>
      <c r="B9" s="293" t="s">
        <v>549</v>
      </c>
      <c r="C9" s="293">
        <v>6146</v>
      </c>
      <c r="D9" s="293">
        <v>6108</v>
      </c>
      <c r="E9" s="294">
        <v>38</v>
      </c>
    </row>
    <row r="10" spans="1:5" x14ac:dyDescent="0.2">
      <c r="A10" s="292">
        <v>6</v>
      </c>
      <c r="B10" s="293" t="s">
        <v>210</v>
      </c>
      <c r="C10" s="293">
        <v>3041</v>
      </c>
      <c r="D10" s="293">
        <v>2965</v>
      </c>
      <c r="E10" s="294">
        <v>76</v>
      </c>
    </row>
    <row r="11" spans="1:5" x14ac:dyDescent="0.2">
      <c r="A11" s="292">
        <v>7</v>
      </c>
      <c r="B11" s="293" t="s">
        <v>542</v>
      </c>
      <c r="C11" s="293">
        <v>97352</v>
      </c>
      <c r="D11" s="293">
        <v>95793</v>
      </c>
      <c r="E11" s="294">
        <v>1559</v>
      </c>
    </row>
    <row r="12" spans="1:5" x14ac:dyDescent="0.2">
      <c r="A12" s="292">
        <v>8</v>
      </c>
      <c r="B12" s="293" t="s">
        <v>550</v>
      </c>
      <c r="C12" s="293">
        <v>4860</v>
      </c>
      <c r="D12" s="293">
        <v>4815</v>
      </c>
      <c r="E12" s="294">
        <v>45</v>
      </c>
    </row>
    <row r="13" spans="1:5" x14ac:dyDescent="0.2">
      <c r="A13" s="292">
        <v>9</v>
      </c>
      <c r="B13" s="293" t="s">
        <v>547</v>
      </c>
      <c r="C13" s="293">
        <v>34062</v>
      </c>
      <c r="D13" s="293">
        <v>33340</v>
      </c>
      <c r="E13" s="294">
        <v>722</v>
      </c>
    </row>
    <row r="14" spans="1:5" x14ac:dyDescent="0.2">
      <c r="A14" s="292">
        <v>10</v>
      </c>
      <c r="B14" s="293" t="s">
        <v>557</v>
      </c>
      <c r="C14" s="293">
        <v>241</v>
      </c>
      <c r="D14" s="293">
        <v>219</v>
      </c>
      <c r="E14" s="294">
        <v>22</v>
      </c>
    </row>
    <row r="15" spans="1:5" x14ac:dyDescent="0.2">
      <c r="A15" s="292">
        <v>11</v>
      </c>
      <c r="B15" s="293" t="s">
        <v>561</v>
      </c>
      <c r="C15" s="293">
        <v>719</v>
      </c>
      <c r="D15" s="293">
        <v>665</v>
      </c>
      <c r="E15" s="294">
        <v>54</v>
      </c>
    </row>
    <row r="16" spans="1:5" x14ac:dyDescent="0.2">
      <c r="A16" s="292">
        <v>12</v>
      </c>
      <c r="B16" s="293" t="s">
        <v>242</v>
      </c>
      <c r="C16" s="293">
        <v>277</v>
      </c>
      <c r="D16" s="293">
        <v>277</v>
      </c>
      <c r="E16" s="294">
        <v>0</v>
      </c>
    </row>
    <row r="17" spans="1:5" x14ac:dyDescent="0.2">
      <c r="A17" s="292">
        <v>13</v>
      </c>
      <c r="B17" s="293" t="s">
        <v>220</v>
      </c>
      <c r="C17" s="293">
        <v>5168</v>
      </c>
      <c r="D17" s="293">
        <v>5168</v>
      </c>
      <c r="E17" s="294">
        <v>0</v>
      </c>
    </row>
    <row r="18" spans="1:5" x14ac:dyDescent="0.2">
      <c r="A18" s="292">
        <v>14</v>
      </c>
      <c r="B18" s="293" t="s">
        <v>328</v>
      </c>
      <c r="C18" s="293">
        <v>8926</v>
      </c>
      <c r="D18" s="293">
        <v>8819</v>
      </c>
      <c r="E18" s="294">
        <v>107</v>
      </c>
    </row>
    <row r="19" spans="1:5" x14ac:dyDescent="0.2">
      <c r="A19" s="292">
        <v>15</v>
      </c>
      <c r="B19" s="293" t="s">
        <v>554</v>
      </c>
      <c r="C19" s="293">
        <v>2133</v>
      </c>
      <c r="D19" s="293">
        <v>2105</v>
      </c>
      <c r="E19" s="294">
        <v>28</v>
      </c>
    </row>
    <row r="20" spans="1:5" x14ac:dyDescent="0.2">
      <c r="A20" s="292">
        <v>16</v>
      </c>
      <c r="B20" s="293" t="s">
        <v>553</v>
      </c>
      <c r="C20" s="293">
        <v>2252</v>
      </c>
      <c r="D20" s="293">
        <v>2141</v>
      </c>
      <c r="E20" s="294">
        <v>111</v>
      </c>
    </row>
    <row r="21" spans="1:5" x14ac:dyDescent="0.2">
      <c r="A21" s="292">
        <v>17</v>
      </c>
      <c r="B21" s="293" t="s">
        <v>25</v>
      </c>
      <c r="C21" s="293">
        <v>6912</v>
      </c>
      <c r="D21" s="293">
        <v>6818</v>
      </c>
      <c r="E21" s="294">
        <v>94</v>
      </c>
    </row>
    <row r="22" spans="1:5" x14ac:dyDescent="0.2">
      <c r="A22" s="292">
        <v>18</v>
      </c>
      <c r="B22" s="293" t="s">
        <v>33</v>
      </c>
      <c r="C22" s="293">
        <v>9337</v>
      </c>
      <c r="D22" s="293">
        <v>9202</v>
      </c>
      <c r="E22" s="294">
        <v>135</v>
      </c>
    </row>
    <row r="23" spans="1:5" x14ac:dyDescent="0.2">
      <c r="A23" s="292">
        <v>19</v>
      </c>
      <c r="B23" s="293" t="s">
        <v>541</v>
      </c>
      <c r="C23" s="293">
        <v>119576</v>
      </c>
      <c r="D23" s="293">
        <v>118932</v>
      </c>
      <c r="E23" s="294">
        <v>644</v>
      </c>
    </row>
    <row r="24" spans="1:5" x14ac:dyDescent="0.2">
      <c r="A24" s="292">
        <v>20</v>
      </c>
      <c r="B24" s="293" t="s">
        <v>569</v>
      </c>
      <c r="C24" s="293">
        <v>4</v>
      </c>
      <c r="D24" s="293">
        <v>3</v>
      </c>
      <c r="E24" s="294">
        <v>1</v>
      </c>
    </row>
    <row r="25" spans="1:5" x14ac:dyDescent="0.2">
      <c r="A25" s="292">
        <v>21</v>
      </c>
      <c r="B25" s="293" t="s">
        <v>544</v>
      </c>
      <c r="C25" s="293">
        <v>72008</v>
      </c>
      <c r="D25" s="293">
        <v>71633</v>
      </c>
      <c r="E25" s="294">
        <v>375</v>
      </c>
    </row>
    <row r="26" spans="1:5" x14ac:dyDescent="0.2">
      <c r="A26" s="292">
        <v>22</v>
      </c>
      <c r="B26" s="293" t="s">
        <v>558</v>
      </c>
      <c r="C26" s="293">
        <v>291</v>
      </c>
      <c r="D26" s="293">
        <v>291</v>
      </c>
      <c r="E26" s="294">
        <v>0</v>
      </c>
    </row>
    <row r="27" spans="1:5" x14ac:dyDescent="0.2">
      <c r="A27" s="292">
        <v>23</v>
      </c>
      <c r="B27" s="293" t="s">
        <v>246</v>
      </c>
      <c r="C27" s="293">
        <v>563</v>
      </c>
      <c r="D27" s="293">
        <v>563</v>
      </c>
      <c r="E27" s="294">
        <v>0</v>
      </c>
    </row>
    <row r="28" spans="1:5" x14ac:dyDescent="0.2">
      <c r="A28" s="292">
        <v>24</v>
      </c>
      <c r="B28" s="293" t="s">
        <v>239</v>
      </c>
      <c r="C28" s="293">
        <v>823</v>
      </c>
      <c r="D28" s="293">
        <v>816</v>
      </c>
      <c r="E28" s="294">
        <v>7</v>
      </c>
    </row>
    <row r="29" spans="1:5" x14ac:dyDescent="0.2">
      <c r="A29" s="292">
        <v>25</v>
      </c>
      <c r="B29" s="293" t="s">
        <v>540</v>
      </c>
      <c r="C29" s="293">
        <v>203757</v>
      </c>
      <c r="D29" s="293">
        <v>202227</v>
      </c>
      <c r="E29" s="294">
        <v>1530</v>
      </c>
    </row>
    <row r="30" spans="1:5" x14ac:dyDescent="0.2">
      <c r="A30" s="292">
        <v>26</v>
      </c>
      <c r="B30" s="293" t="s">
        <v>551</v>
      </c>
      <c r="C30" s="293">
        <v>4627</v>
      </c>
      <c r="D30" s="293">
        <v>4614</v>
      </c>
      <c r="E30" s="294">
        <v>13</v>
      </c>
    </row>
    <row r="31" spans="1:5" x14ac:dyDescent="0.2">
      <c r="A31" s="292">
        <v>27</v>
      </c>
      <c r="B31" s="293" t="s">
        <v>556</v>
      </c>
      <c r="C31" s="293">
        <v>655</v>
      </c>
      <c r="D31" s="293">
        <v>635</v>
      </c>
      <c r="E31" s="294">
        <v>20</v>
      </c>
    </row>
    <row r="32" spans="1:5" x14ac:dyDescent="0.2">
      <c r="A32" s="292">
        <v>28</v>
      </c>
      <c r="B32" s="293" t="s">
        <v>479</v>
      </c>
      <c r="C32" s="293">
        <v>14</v>
      </c>
      <c r="D32" s="293">
        <v>14</v>
      </c>
      <c r="E32" s="294">
        <v>0</v>
      </c>
    </row>
    <row r="33" spans="1:5" x14ac:dyDescent="0.2">
      <c r="A33" s="292">
        <v>29</v>
      </c>
      <c r="B33" s="293" t="s">
        <v>543</v>
      </c>
      <c r="C33" s="293">
        <v>147873</v>
      </c>
      <c r="D33" s="293">
        <v>147457</v>
      </c>
      <c r="E33" s="294">
        <v>416</v>
      </c>
    </row>
    <row r="34" spans="1:5" x14ac:dyDescent="0.2">
      <c r="A34" s="292">
        <v>30</v>
      </c>
      <c r="B34" s="293" t="s">
        <v>545</v>
      </c>
      <c r="C34" s="293">
        <v>58905</v>
      </c>
      <c r="D34" s="293">
        <v>58126</v>
      </c>
      <c r="E34" s="294">
        <v>779</v>
      </c>
    </row>
    <row r="35" spans="1:5" x14ac:dyDescent="0.2">
      <c r="A35" s="292">
        <v>31</v>
      </c>
      <c r="B35" s="293" t="s">
        <v>243</v>
      </c>
      <c r="C35" s="293">
        <v>13</v>
      </c>
      <c r="D35" s="293">
        <v>10</v>
      </c>
      <c r="E35" s="294">
        <v>3</v>
      </c>
    </row>
    <row r="36" spans="1:5" x14ac:dyDescent="0.2">
      <c r="A36" s="292">
        <v>32</v>
      </c>
      <c r="B36" s="293" t="s">
        <v>560</v>
      </c>
      <c r="C36" s="293">
        <v>1111</v>
      </c>
      <c r="D36" s="293">
        <v>1100</v>
      </c>
      <c r="E36" s="294">
        <v>11</v>
      </c>
    </row>
    <row r="37" spans="1:5" x14ac:dyDescent="0.2">
      <c r="A37" s="292">
        <v>33</v>
      </c>
      <c r="B37" s="293" t="s">
        <v>548</v>
      </c>
      <c r="C37" s="293">
        <v>11023</v>
      </c>
      <c r="D37" s="293">
        <v>10842</v>
      </c>
      <c r="E37" s="294">
        <v>181</v>
      </c>
    </row>
    <row r="38" spans="1:5" x14ac:dyDescent="0.2">
      <c r="A38" s="292">
        <v>34</v>
      </c>
      <c r="B38" s="293" t="s">
        <v>241</v>
      </c>
      <c r="C38" s="293">
        <v>3</v>
      </c>
      <c r="D38" s="293">
        <v>3</v>
      </c>
      <c r="E38" s="294">
        <v>0</v>
      </c>
    </row>
    <row r="39" spans="1:5" x14ac:dyDescent="0.2">
      <c r="A39" s="292">
        <v>35</v>
      </c>
      <c r="B39" s="293" t="s">
        <v>546</v>
      </c>
      <c r="C39" s="293">
        <v>43252</v>
      </c>
      <c r="D39" s="293">
        <v>42834</v>
      </c>
      <c r="E39" s="294">
        <v>418</v>
      </c>
    </row>
    <row r="40" spans="1:5" s="287" customFormat="1" ht="15.75" thickBot="1" x14ac:dyDescent="0.3">
      <c r="A40" s="295"/>
      <c r="B40" s="876" t="s">
        <v>580</v>
      </c>
      <c r="C40" s="876"/>
      <c r="D40" s="876"/>
      <c r="E40" s="296">
        <f>SUM(E5:E39)</f>
        <v>7507</v>
      </c>
    </row>
  </sheetData>
  <mergeCells count="3">
    <mergeCell ref="B1:E1"/>
    <mergeCell ref="A3:E3"/>
    <mergeCell ref="B40:D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Ag5-Anx5</vt:lpstr>
      <vt:lpstr>Ag5-Anx5A</vt:lpstr>
      <vt:lpstr>Ag5.2&amp;5.3-Anx5B</vt:lpstr>
      <vt:lpstr>Ag5.4.1-Anx5C</vt:lpstr>
      <vt:lpstr>Ag5.4.2-Anx5D</vt:lpstr>
      <vt:lpstr>Ag5.4.2-Anx5E</vt:lpstr>
      <vt:lpstr>Ag6.1-Anx6</vt:lpstr>
      <vt:lpstr>Ag6.2-Anx6B1</vt:lpstr>
      <vt:lpstr>Ag6.2-Anx6B2</vt:lpstr>
      <vt:lpstr>Ag6.2-Anx6B3</vt:lpstr>
      <vt:lpstr>Ag 10.2-Anx 10A</vt:lpstr>
      <vt:lpstr>Ag 10.3-Anx 10A1</vt:lpstr>
      <vt:lpstr>Ag 11.1-Anx 11</vt:lpstr>
      <vt:lpstr>Ag 11.1-Anx 11A</vt:lpstr>
      <vt:lpstr>Ag 11.1-Anx 11B</vt:lpstr>
      <vt:lpstr>Ag 11.1-Anx 11C</vt:lpstr>
      <vt:lpstr>Ag 11.1-Anx 11D</vt:lpstr>
      <vt:lpstr>Ag 11.2-Anx 11E</vt:lpstr>
      <vt:lpstr>Ag 11.2-Anx 11E1</vt:lpstr>
      <vt:lpstr>Ag 11.2-Anx 11F</vt:lpstr>
      <vt:lpstr>Ag 12.1-Anx 12</vt:lpstr>
      <vt:lpstr>Ag 12.2-Anx 12A</vt:lpstr>
      <vt:lpstr>Ag 12.3-Anx 12B</vt:lpstr>
      <vt:lpstr>Ag 12.3-Anx 12C</vt:lpstr>
      <vt:lpstr>Ag 12.4-Anx 12D</vt:lpstr>
      <vt:lpstr>Ag 12.5-Anx 12E</vt:lpstr>
      <vt:lpstr>Ag 12.5-Anx 12F</vt:lpstr>
      <vt:lpstr>Ag 12.6-Anx 12G</vt:lpstr>
      <vt:lpstr>Ag 13.2-Anx 13J</vt:lpstr>
      <vt:lpstr>Ag 13.3-Anx 13K</vt:lpstr>
      <vt:lpstr>Ag 13.3-Anx 13L</vt:lpstr>
      <vt:lpstr>Ag 13.6A-Anx 13M</vt:lpstr>
      <vt:lpstr>Ag 13.6A-Anx 13N</vt:lpstr>
      <vt:lpstr>Ag 13.6B-Anx 13O</vt:lpstr>
      <vt:lpstr>Ag 13.7-Anx 13Q</vt:lpstr>
      <vt:lpstr>Ag 13.7-Anx 13R</vt:lpstr>
      <vt:lpstr>Ag 14.1-Anx 14</vt:lpstr>
      <vt:lpstr>Ag 14.1-Anx 14A</vt:lpstr>
      <vt:lpstr>Ag 14.1-Anx 14B</vt:lpstr>
      <vt:lpstr>Ag 14.1-Anx 14C</vt:lpstr>
      <vt:lpstr>Ag 15.1-Anx 15</vt:lpstr>
      <vt:lpstr>Ag 15.1-Anx 15A</vt:lpstr>
      <vt:lpstr>Ag 15.2-Anx 15B</vt:lpstr>
      <vt:lpstr>Ag 15.3-Anx 15C</vt:lpstr>
      <vt:lpstr>Ag 15.4-Anx 15D</vt:lpstr>
      <vt:lpstr>Ag 23.1-Anx 23</vt:lpstr>
      <vt:lpstr>Ag 23.2-Anx 23C</vt:lpstr>
      <vt:lpstr>Ag 23.2-Anx 23C1</vt:lpstr>
      <vt:lpstr>Ag 23.6-Anx 23F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2020-11-09T11:34:42Z</dcterms:modified>
</cp:coreProperties>
</file>